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ento_zošit" defaultThemeVersion="124226"/>
  <bookViews>
    <workbookView xWindow="-76920" yWindow="-3768" windowWidth="38640" windowHeight="16416"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<sst xmlns="http://schemas.openxmlformats.org/spreadsheetml/2006/main" count="5973" uniqueCount="2680">
  <si>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</si>
  <si>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</si>
  <si>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</si>
  <si>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</si>
  <si>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</si>
  <si>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</si>
  <si>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</si>
  <si>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</si>
  <si>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</si>
  <si>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</si>
  <si>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</si>
  <si>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</si>
  <si>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</si>
  <si>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</si>
  <si>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</si>
  <si>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</si>
  <si>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</si>
  <si>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</si>
  <si>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</si>
  <si>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</si>
  <si>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</si>
  <si>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</si>
  <si>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</si>
  <si>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</si>
  <si>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</si>
  <si>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</si>
  <si>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</si>
  <si>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</si>
  <si>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</si>
  <si>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</si>
  <si>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</si>
  <si>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</si>
  <si>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</si>
  <si>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</si>
  <si>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</si>
  <si>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</si>
  <si>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</si>
  <si>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</si>
  <si>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</si>
  <si>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</si>
  <si>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</si>
  <si>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</si>
  <si>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</si>
  <si>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</si>
  <si>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</si>
  <si>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</si>
  <si>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</si>
  <si>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</si>
  <si>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</si>
  <si>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</si>
  <si>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</si>
  <si>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</si>
  <si>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</si>
  <si>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</si>
  <si>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</si>
  <si>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</si>
  <si>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</si>
  <si>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</si>
  <si>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</si>
  <si>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</si>
  <si>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</si>
  <si>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</si>
  <si>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</si>
  <si>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</si>
  <si>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</si>
  <si>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</si>
  <si>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</si>
  <si>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</si>
  <si>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</si>
  <si>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</si>
  <si>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</si>
  <si>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</si>
  <si>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</si>
  <si>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</si>
  <si>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</si>
  <si>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</si>
  <si>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</si>
  <si>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</si>
  <si>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</si>
  <si>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</si>
  <si>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</si>
  <si>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</si>
  <si>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</si>
  <si>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</si>
  <si>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</si>
  <si>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</si>
  <si>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</si>
  <si>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</si>
  <si>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</si>
  <si>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</si>
  <si>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</si>
  <si>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</si>
  <si>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</si>
  <si>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</si>
  <si>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</si>
  <si>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</si>
  <si>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</si>
  <si>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</si>
  <si>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</si>
  <si>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</si>
  <si>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</si>
  <si>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</si>
  <si>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</si>
  <si>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</si>
  <si>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</si>
  <si>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</si>
  <si>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</si>
  <si>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</si>
  <si>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</si>
  <si>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</si>
  <si>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</si>
  <si>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</si>
  <si>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</si>
  <si>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</si>
  <si>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</si>
  <si>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</si>
  <si>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</si>
  <si>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</si>
  <si>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</si>
  <si>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</si>
  <si>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</si>
  <si>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</si>
  <si>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</si>
  <si>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</si>
  <si>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</si>
  <si>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</si>
  <si>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</si>
  <si>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</si>
  <si>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</si>
  <si>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</si>
  <si>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</si>
  <si>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</si>
  <si>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</si>
  <si>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</si>
  <si>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</si>
  <si>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</si>
  <si>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</si>
  <si>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</si>
  <si>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</si>
  <si>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</si>
  <si>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</si>
  <si>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</si>
  <si>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</si>
  <si>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</si>
  <si>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</si>
  <si>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</si>
  <si>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</si>
  <si>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</si>
  <si>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</si>
  <si>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</si>
  <si>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</si>
  <si>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</si>
  <si>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</si>
  <si>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</si>
  <si>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</si>
  <si>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</si>
  <si>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</si>
  <si>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</si>
  <si>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</si>
  <si>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</si>
  <si>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</si>
  <si>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</si>
  <si>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</si>
  <si>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</si>
  <si>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</si>
  <si>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</si>
  <si>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</si>
  <si>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</si>
  <si>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</si>
  <si>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</si>
  <si>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</si>
  <si>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</si>
  <si>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</si>
  <si>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</si>
  <si>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</si>
  <si>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</si>
  <si>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</si>
  <si>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</si>
  <si>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</si>
  <si>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</si>
  <si>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</si>
  <si>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</si>
  <si>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</si>
  <si>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</si>
  <si>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</si>
  <si>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</si>
  <si>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</si>
  <si>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</si>
  <si>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</si>
  <si>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</si>
  <si>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</si>
  <si>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</si>
  <si>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</si>
  <si>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</si>
  <si>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</si>
  <si>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</si>
  <si>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</si>
  <si>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</si>
  <si>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</si>
  <si>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</si>
  <si>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</si>
  <si>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</si>
  <si>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</si>
  <si>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</si>
  <si>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</si>
  <si>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</si>
  <si>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</si>
  <si>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</si>
  <si>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</si>
  <si>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</si>
  <si>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</si>
  <si>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</si>
  <si>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</si>
  <si>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</si>
  <si>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</si>
  <si>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</si>
  <si>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</si>
  <si>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</si>
  <si>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</si>
  <si>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</si>
  <si>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</si>
  <si>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</si>
  <si>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</si>
  <si>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</si>
  <si>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</si>
  <si>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</si>
  <si>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</si>
  <si>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</si>
  <si>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</si>
  <si>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</si>
  <si>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</si>
  <si>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</si>
  <si>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</si>
  <si>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</si>
  <si>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</si>
  <si>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</si>
  <si>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</si>
  <si>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</si>
  <si>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</si>
  <si>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</si>
  <si>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</si>
  <si>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</si>
  <si>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</si>
  <si>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</si>
  <si>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</si>
  <si>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</si>
  <si>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</si>
  <si>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</si>
  <si>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</si>
  <si>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</si>
  <si>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</si>
  <si>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</si>
  <si>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</si>
  <si>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</si>
  <si>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</si>
  <si>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</si>
  <si>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</si>
  <si>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</si>
  <si>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</si>
  <si>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</si>
  <si>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</si>
  <si>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</si>
  <si>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</si>
  <si>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</si>
  <si>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</si>
  <si>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</si>
  <si>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</si>
  <si>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</si>
  <si>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</si>
  <si>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</si>
  <si>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</si>
  <si>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</si>
  <si>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</si>
  <si>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</si>
  <si>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</si>
  <si>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</si>
  <si>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</si>
  <si>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</si>
  <si>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</si>
  <si>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</si>
  <si>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</si>
  <si>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</si>
  <si>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</si>
  <si>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</si>
  <si>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</si>
  <si>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</si>
  <si>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</si>
  <si>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</si>
  <si>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</si>
  <si>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</si>
  <si>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</si>
  <si>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</si>
  <si>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</si>
  <si>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</si>
  <si>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</si>
  <si>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</si>
  <si>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</si>
  <si>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</si>
  <si>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</si>
  <si>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</si>
  <si>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</si>
  <si>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</si>
  <si>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</si>
  <si>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</si>
  <si>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</si>
  <si>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</si>
  <si>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</si>
  <si>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</si>
  <si>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</si>
  <si>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</si>
  <si>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</si>
  <si>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</si>
  <si>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</si>
  <si>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</si>
  <si>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</si>
  <si>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</si>
  <si>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</si>
  <si>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</si>
  <si>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</si>
  <si>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</si>
  <si>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</si>
  <si>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</si>
  <si>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</si>
  <si>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</si>
  <si>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</si>
  <si>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</si>
  <si>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</si>
  <si>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</si>
  <si>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</si>
  <si>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</si>
  <si>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</si>
  <si>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</si>
  <si>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</si>
  <si>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</si>
  <si>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</si>
  <si>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</si>
  <si>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</si>
  <si>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</si>
  <si>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</si>
  <si>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</si>
  <si>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</si>
  <si>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</si>
  <si>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</si>
  <si>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</si>
  <si>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</si>
  <si>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</si>
  <si>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</si>
  <si>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</si>
  <si>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</si>
  <si>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</si>
  <si>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</si>
  <si>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</si>
  <si>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</si>
  <si>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</si>
  <si>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</si>
  <si>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</si>
  <si>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</si>
  <si>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</si>
  <si>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</si>
  <si>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</si>
  <si>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</si>
  <si>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</si>
  <si>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</si>
  <si>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</si>
  <si>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</si>
  <si>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</si>
  <si>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</si>
  <si>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</si>
  <si>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</si>
  <si>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</si>
  <si>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</si>
  <si>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</si>
  <si>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</si>
  <si>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</si>
  <si>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</si>
  <si>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</si>
  <si>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</si>
  <si>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</si>
  <si>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</si>
  <si>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</si>
  <si>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</si>
  <si>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</si>
  <si>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</si>
  <si>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</si>
  <si>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</si>
  <si>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</si>
  <si>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</si>
  <si>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</si>
  <si>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</si>
  <si>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</si>
  <si>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</si>
  <si>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</si>
  <si>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</si>
  <si>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</si>
  <si>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</si>
  <si>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</si>
  <si>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</si>
  <si>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</si>
  <si>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</si>
  <si>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</si>
  <si>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</si>
  <si>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</si>
  <si>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</si>
  <si>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</si>
  <si>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</si>
  <si>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</si>
  <si>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</si>
  <si>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</si>
  <si>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</si>
  <si>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</si>
  <si>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</si>
  <si>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</si>
  <si>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</si>
  <si>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</si>
  <si>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</si>
  <si>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</si>
  <si>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</si>
  <si>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</si>
  <si>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</si>
  <si>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</si>
  <si>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</si>
  <si>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</si>
  <si>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</si>
  <si>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</si>
  <si>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</si>
  <si>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</si>
  <si>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</si>
  <si>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</si>
  <si>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</si>
  <si>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</si>
  <si>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</si>
  <si>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</si>
  <si>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</si>
  <si>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</si>
  <si>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</si>
  <si>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</si>
  <si>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</si>
  <si>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</si>
  <si>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</si>
  <si>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</si>
  <si>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</si>
  <si>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</si>
  <si>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</si>
  <si>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</si>
  <si>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</si>
  <si>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</si>
  <si>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</si>
  <si>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</si>
  <si>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</si>
  <si>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</si>
  <si>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</si>
  <si>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</si>
  <si>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</si>
  <si>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</si>
  <si>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</si>
  <si>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</si>
  <si>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</si>
  <si>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</si>
  <si>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</si>
  <si>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</si>
  <si>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</si>
  <si>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</si>
  <si>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</si>
  <si>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</si>
  <si>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</si>
  <si>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</si>
  <si>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</si>
  <si>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</si>
  <si>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</si>
  <si>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</si>
  <si>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</si>
  <si>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</si>
  <si>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</si>
  <si>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</si>
  <si>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</si>
  <si>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</si>
  <si>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</si>
  <si>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</si>
  <si>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</si>
  <si>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</si>
  <si>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</si>
  <si>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</si>
  <si>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</si>
  <si>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</si>
  <si>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</si>
  <si>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</si>
  <si>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</si>
  <si>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</si>
  <si>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</si>
  <si>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</si>
  <si>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</si>
  <si>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</si>
  <si>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</si>
  <si>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</si>
  <si>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</si>
  <si>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</si>
  <si>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</si>
  <si>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</si>
  <si>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</si>
  <si>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</si>
  <si>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</si>
  <si>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</si>
  <si>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</si>
  <si>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</si>
  <si>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</si>
  <si>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</si>
  <si>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</si>
  <si>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</si>
  <si>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</si>
  <si>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</si>
  <si>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</si>
  <si>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</si>
  <si>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</si>
  <si>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</si>
  <si>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</si>
  <si>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</si>
  <si>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</si>
  <si>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</si>
  <si>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</si>
  <si>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</si>
  <si>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</si>
  <si>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</si>
  <si>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</si>
  <si>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</si>
  <si>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</si>
  <si>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</si>
  <si>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</si>
  <si>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</si>
  <si>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</si>
  <si>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</si>
  <si>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</si>
  <si>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</si>
  <si>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</si>
  <si>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</si>
  <si>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</si>
  <si>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</si>
  <si>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</si>
  <si>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</si>
  <si>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</si>
  <si>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</si>
  <si>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</si>
  <si>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</si>
  <si>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</si>
  <si>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</si>
  <si>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</si>
  <si>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</si>
  <si>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</si>
  <si>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</si>
  <si>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</si>
  <si>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</si>
  <si>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</si>
  <si>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</si>
  <si>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</si>
  <si>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</si>
  <si>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</si>
  <si>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</si>
  <si>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</si>
  <si>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</si>
  <si>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</si>
  <si>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</si>
  <si>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</si>
  <si>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</si>
  <si>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</si>
  <si>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</si>
  <si>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</si>
  <si>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</si>
  <si>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</si>
  <si>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</si>
  <si>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</si>
  <si>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</si>
  <si>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</si>
  <si>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</si>
  <si>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</si>
  <si>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</si>
  <si>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</si>
  <si>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</si>
  <si>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</si>
  <si>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</si>
  <si>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</si>
  <si>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</si>
  <si>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</si>
  <si>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</si>
  <si>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</si>
  <si>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</si>
  <si>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</si>
  <si>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</si>
  <si>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</si>
  <si>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</si>
  <si>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</si>
  <si>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</si>
  <si>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</si>
  <si>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</si>
  <si>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</si>
  <si>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</si>
  <si>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</si>
  <si>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</si>
  <si>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</si>
  <si>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</si>
  <si>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</si>
  <si>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</si>
  <si>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</si>
  <si>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</si>
  <si>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</si>
  <si>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</si>
  <si>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</si>
  <si>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</si>
  <si>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</si>
  <si>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</si>
  <si>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</si>
  <si>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</si>
  <si>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</si>
  <si>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</si>
  <si>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</si>
  <si>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</si>
  <si>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</si>
  <si>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</si>
  <si>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</si>
  <si>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</si>
  <si>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</si>
  <si>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</si>
  <si>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</si>
  <si>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</si>
  <si>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</si>
  <si>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</si>
  <si>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</si>
  <si>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</si>
  <si>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</si>
  <si>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</si>
  <si>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</si>
  <si>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</si>
  <si>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</si>
  <si>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</si>
  <si>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</si>
  <si>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</si>
  <si>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</si>
  <si>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</si>
  <si>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</si>
  <si>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</si>
  <si>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</si>
  <si>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</si>
  <si>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</si>
  <si>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</si>
  <si>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</si>
  <si>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</si>
  <si>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</si>
  <si>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</si>
  <si>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</si>
  <si>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</si>
  <si>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</si>
  <si>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</si>
  <si>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</si>
  <si>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</si>
  <si>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</si>
  <si>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</si>
  <si>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</si>
  <si>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</si>
  <si>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</si>
  <si>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</si>
  <si>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</si>
  <si>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</si>
  <si>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</si>
  <si>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</si>
  <si>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</si>
  <si>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</si>
  <si>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</si>
  <si>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</si>
  <si>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</si>
  <si>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</si>
  <si>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</si>
  <si>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</si>
  <si>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</si>
  <si>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</si>
  <si>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</si>
  <si>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</si>
  <si>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</si>
  <si>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</si>
  <si>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</si>
  <si>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</si>
  <si>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</si>
  <si>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</si>
  <si>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</si>
  <si>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</si>
  <si>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</si>
  <si>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</si>
  <si>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</si>
  <si>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</si>
  <si>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</si>
  <si>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</si>
  <si>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</si>
  <si>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</si>
  <si>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</si>
  <si>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</si>
  <si>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</si>
  <si>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</si>
  <si>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</si>
  <si>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</si>
  <si>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</si>
  <si>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</si>
  <si>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</si>
  <si>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</si>
  <si>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</si>
  <si>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</si>
  <si>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</si>
  <si>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</si>
  <si>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</si>
  <si>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</si>
  <si>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</si>
  <si>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</si>
  <si>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</si>
  <si>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</si>
  <si>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</si>
  <si>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</si>
  <si>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</si>
  <si>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</si>
  <si>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</si>
  <si>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</si>
  <si>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</si>
  <si>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</si>
  <si>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</si>
  <si>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</si>
  <si>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</si>
  <si>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</si>
  <si>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</si>
  <si>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</si>
  <si>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</si>
  <si>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</si>
  <si>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</si>
  <si>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</si>
  <si>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</si>
  <si>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</si>
  <si>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</si>
  <si>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</si>
  <si>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</si>
  <si>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</si>
  <si>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</si>
  <si>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</si>
  <si>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</si>
  <si>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</si>
  <si>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</si>
  <si>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</si>
  <si>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</si>
  <si>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</si>
  <si>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</si>
  <si>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</si>
  <si>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</si>
  <si>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</si>
  <si>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</si>
  <si>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</si>
  <si>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</si>
  <si>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</si>
  <si>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</si>
  <si>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</si>
  <si>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</si>
  <si>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</si>
  <si>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</si>
  <si>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</si>
  <si>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</si>
  <si>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</si>
  <si>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</si>
  <si>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</si>
  <si>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</si>
  <si>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</si>
  <si>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</si>
  <si>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</si>
  <si>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</si>
  <si>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</si>
  <si>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</si>
  <si>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</si>
  <si>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</si>
  <si>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</si>
  <si>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</si>
  <si>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</si>
  <si>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</si>
  <si>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</si>
  <si>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</si>
  <si>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</si>
  <si>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</si>
  <si>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</si>
  <si>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</si>
  <si>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</si>
  <si>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</si>
  <si>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</si>
  <si>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</si>
  <si>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</si>
  <si>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</si>
  <si>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</si>
  <si>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</si>
  <si>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</si>
  <si>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</si>
  <si>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</si>
  <si>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</si>
  <si>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</si>
  <si>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</si>
  <si>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</si>
  <si>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</si>
  <si>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</si>
  <si>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</si>
  <si>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</si>
  <si>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</si>
  <si>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</si>
  <si>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</si>
  <si>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</si>
  <si>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</si>
  <si>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</si>
  <si>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</si>
  <si>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</si>
  <si>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</si>
  <si>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</si>
  <si>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</si>
  <si>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</si>
  <si>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</si>
  <si>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</si>
  <si>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</si>
  <si>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</si>
  <si>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</si>
  <si>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</si>
  <si>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</si>
  <si>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</si>
  <si>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</si>
  <si>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</si>
  <si>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</si>
  <si>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</si>
  <si>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</si>
  <si>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</si>
  <si>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</si>
  <si>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</si>
  <si>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</si>
  <si>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</si>
  <si>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</si>
  <si>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</si>
  <si>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</si>
  <si>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</si>
  <si>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</si>
  <si>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</si>
  <si>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</si>
  <si>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</si>
  <si>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</si>
  <si>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</si>
  <si>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</si>
  <si>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</si>
  <si>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</si>
  <si>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</si>
  <si>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</si>
  <si>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</si>
  <si>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</si>
  <si>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</si>
  <si>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</si>
  <si>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</si>
  <si>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</si>
  <si>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</si>
  <si>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</si>
  <si>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</si>
  <si>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</si>
  <si>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</si>
  <si>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</si>
  <si>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</si>
  <si>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</si>
  <si>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</si>
  <si>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</si>
  <si>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</si>
  <si>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</si>
  <si>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</si>
  <si>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</si>
  <si>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</si>
  <si>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</si>
  <si>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</si>
  <si>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</si>
  <si>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</si>
  <si>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</si>
  <si>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</si>
  <si>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</si>
  <si>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</si>
  <si>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</si>
  <si>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</si>
  <si>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</si>
  <si>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</si>
  <si>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</si>
  <si>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</si>
  <si>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</si>
  <si>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</si>
  <si>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</si>
  <si>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</si>
  <si>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</si>
  <si>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</si>
  <si>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</si>
  <si>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</si>
  <si>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</si>
  <si>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</si>
  <si>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</si>
  <si>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</si>
  <si>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</si>
  <si>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</si>
  <si>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</si>
  <si>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</si>
  <si>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</si>
  <si>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</si>
  <si>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</si>
  <si>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</si>
  <si>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</si>
  <si>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</si>
  <si>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</si>
  <si>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</si>
  <si>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</si>
  <si>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</si>
  <si>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</si>
  <si>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</si>
  <si>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</si>
  <si>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</si>
  <si>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</si>
  <si>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</si>
  <si>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</si>
  <si>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</si>
  <si>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</si>
  <si>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</si>
  <si>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</si>
  <si>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</si>
  <si>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</si>
  <si>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</si>
  <si>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</si>
  <si>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</si>
  <si>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</si>
  <si>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</si>
  <si>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</si>
  <si>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</si>
  <si>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</si>
  <si>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</si>
  <si>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</si>
  <si>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</si>
  <si>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</si>
  <si>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</si>
  <si>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</si>
  <si>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</si>
  <si>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</si>
  <si>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</si>
  <si>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</si>
  <si>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</si>
  <si>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</si>
  <si>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</si>
  <si>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</si>
  <si>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</si>
  <si>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</si>
  <si>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</si>
  <si>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</si>
  <si>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</si>
  <si>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</si>
  <si>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</si>
  <si>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</si>
  <si>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</si>
  <si>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</si>
  <si>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</si>
  <si>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</si>
  <si>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</si>
  <si>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</si>
  <si>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</si>
  <si>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</si>
  <si>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</si>
  <si>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</si>
  <si>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</si>
  <si>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</si>
  <si>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</si>
  <si>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</si>
  <si>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</si>
  <si>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</si>
  <si>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</si>
  <si>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</si>
  <si>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</si>
  <si>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</si>
  <si>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</si>
  <si>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</si>
  <si>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</si>
  <si>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</si>
  <si>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</si>
  <si>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</si>
  <si>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</si>
  <si>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</si>
  <si>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</si>
  <si>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</si>
  <si>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</si>
  <si>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</si>
  <si>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</si>
  <si>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</si>
  <si>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</si>
  <si>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</si>
  <si>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</si>
  <si>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</si>
  <si>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</si>
  <si>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</si>
  <si>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</si>
  <si>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</si>
  <si>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</si>
  <si>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</si>
  <si>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</si>
  <si>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</si>
  <si>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</si>
  <si>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</si>
  <si>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</si>
  <si>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</si>
  <si>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</si>
  <si>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</si>
  <si>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</si>
  <si>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</si>
  <si>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</si>
  <si>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</si>
  <si>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</si>
  <si>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</si>
  <si>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</si>
  <si>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</si>
  <si>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</si>
  <si>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</si>
  <si>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</si>
  <si>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</si>
  <si>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</si>
  <si>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</si>
  <si>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</si>
  <si>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</si>
  <si>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</si>
  <si>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</si>
  <si>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</si>
  <si>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</si>
  <si>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</si>
  <si>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</si>
  <si>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</si>
  <si>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</si>
  <si>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</si>
  <si>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</si>
  <si>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</si>
  <si>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</si>
  <si>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</si>
  <si>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</si>
  <si>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</si>
  <si>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</si>
  <si>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</si>
  <si>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</si>
  <si>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</si>
  <si>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</si>
  <si>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</si>
  <si>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</si>
  <si>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</si>
  <si>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</si>
  <si>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</si>
  <si>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</si>
  <si>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</si>
  <si>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</si>
  <si>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</si>
  <si>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</si>
  <si>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</si>
  <si>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</si>
  <si>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</si>
  <si>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</si>
  <si>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</si>
  <si>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</si>
  <si>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</si>
  <si>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</si>
  <si>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</si>
  <si>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</si>
  <si>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</si>
  <si>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</si>
  <si>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</si>
  <si>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</si>
  <si>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</si>
  <si>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</si>
  <si>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</si>
  <si>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</si>
  <si>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</si>
  <si>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</si>
  <si>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</si>
  <si>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</si>
  <si>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</si>
  <si>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</si>
  <si>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</si>
  <si>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</si>
  <si>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</si>
  <si>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</si>
  <si>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</si>
  <si>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</si>
  <si>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</si>
  <si>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</si>
  <si>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</si>
  <si>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</si>
  <si>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</si>
  <si>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</si>
  <si>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</si>
  <si>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</si>
  <si>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</si>
  <si>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</si>
  <si>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</si>
  <si>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</si>
  <si>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</si>
  <si>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</si>
  <si>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</si>
  <si>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</si>
  <si>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</si>
  <si>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</si>
  <si>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</si>
  <si>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</si>
  <si>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</si>
  <si>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</si>
  <si>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</si>
  <si>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</si>
  <si>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</si>
  <si>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</si>
  <si>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</si>
  <si>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</si>
  <si>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</si>
  <si>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</si>
  <si>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</si>
  <si>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</si>
  <si>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</si>
  <si>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</si>
  <si>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</si>
  <si>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</si>
  <si>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</si>
  <si>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</si>
  <si>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</si>
  <si>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</si>
  <si>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</si>
  <si>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</si>
  <si>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</si>
  <si>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</si>
  <si>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</si>
  <si>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</si>
  <si>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</si>
  <si>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</si>
  <si>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</si>
  <si>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</si>
  <si>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</si>
  <si>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</si>
  <si>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</si>
  <si>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</si>
  <si>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</si>
  <si>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</si>
  <si>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</si>
  <si>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</si>
  <si>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</si>
  <si>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</si>
  <si>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</si>
  <si>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</si>
  <si>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</si>
  <si>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</si>
  <si>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</si>
  <si>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</si>
  <si>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</si>
  <si>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</si>
  <si>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</si>
  <si>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</si>
  <si>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</si>
  <si>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</si>
  <si>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</si>
  <si>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</si>
  <si>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</si>
  <si>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</si>
  <si>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</si>
  <si>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</si>
  <si>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</si>
  <si>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</si>
  <si>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</si>
  <si>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</si>
  <si>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</si>
  <si>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</si>
  <si>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</si>
  <si>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</si>
  <si>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</si>
  <si>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</si>
  <si>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</si>
  <si>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</si>
  <si>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</si>
  <si>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</si>
  <si>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</si>
  <si>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</si>
  <si>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</si>
  <si>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</si>
  <si>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</si>
  <si>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</si>
  <si>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</si>
  <si>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</si>
  <si>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</si>
  <si>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</si>
  <si>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</si>
  <si>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</si>
  <si>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</si>
  <si>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</si>
  <si>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</si>
  <si>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</si>
  <si>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</si>
  <si>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</si>
  <si>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</si>
  <si>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</si>
  <si>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</si>
  <si>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</si>
  <si>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</si>
  <si>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</si>
  <si>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</si>
  <si>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</si>
  <si>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</si>
  <si>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</si>
  <si>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</si>
  <si>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</si>
  <si>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</si>
  <si>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</si>
  <si>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</si>
  <si>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</si>
  <si>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</si>
  <si>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</si>
  <si>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</si>
  <si>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</si>
  <si>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</si>
  <si>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</si>
  <si>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</si>
  <si>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</si>
  <si>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</si>
  <si>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</si>
  <si>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</si>
  <si>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</si>
  <si>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</si>
  <si>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</si>
  <si>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</si>
  <si>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</si>
  <si>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</si>
  <si>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</si>
  <si>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</si>
  <si>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</si>
  <si>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</si>
  <si>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</si>
  <si>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</si>
  <si>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</si>
  <si>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</si>
  <si>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</si>
  <si>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</si>
  <si>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</si>
  <si>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</si>
  <si>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</si>
  <si>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</si>
  <si>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</si>
  <si>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</si>
  <si>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</si>
  <si>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</si>
  <si>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</si>
  <si>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</si>
  <si>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</si>
  <si>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</si>
  <si>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</si>
  <si>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</si>
  <si>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</si>
  <si>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</si>
  <si>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</si>
  <si>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</si>
  <si>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</si>
  <si>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</si>
  <si>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</si>
  <si>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</si>
  <si>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</si>
  <si>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</si>
  <si>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</si>
  <si>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</si>
  <si>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</si>
  <si>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</si>
  <si>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</si>
  <si>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</si>
  <si>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</si>
  <si>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</si>
  <si>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</si>
  <si>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</si>
  <si>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</si>
  <si>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</si>
  <si>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</si>
  <si>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</si>
  <si>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</si>
  <si>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</si>
  <si>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</si>
  <si>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</si>
  <si>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</si>
  <si>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</si>
  <si>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</si>
  <si>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</si>
  <si>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</si>
  <si>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</si>
  <si>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</si>
  <si>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</si>
  <si>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</si>
  <si>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</si>
  <si>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</si>
  <si>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</si>
  <si>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</si>
  <si>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</si>
  <si>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</si>
  <si>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</si>
  <si>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</si>
  <si>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</si>
  <si>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</si>
  <si>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</si>
  <si>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</si>
  <si>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</si>
  <si>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</si>
  <si>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</si>
  <si>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</si>
  <si>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</si>
  <si>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</si>
  <si>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</si>
  <si>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</si>
  <si>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</si>
  <si>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</si>
  <si>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</si>
  <si>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</si>
  <si>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</si>
  <si>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</si>
  <si>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</si>
  <si>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</si>
  <si>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</si>
  <si>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</si>
  <si>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</si>
  <si>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</si>
  <si>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</si>
  <si>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</si>
  <si>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</si>
  <si>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</si>
  <si>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</si>
  <si>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</si>
  <si>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</si>
  <si>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</si>
  <si>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</si>
  <si>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</si>
  <si>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</si>
  <si>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</si>
  <si>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</si>
  <si>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</si>
  <si>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</si>
  <si>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</si>
  <si>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</si>
  <si>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</si>
  <si>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</si>
  <si>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</si>
  <si>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</si>
  <si>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</si>
  <si>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</si>
  <si>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</si>
  <si>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</si>
  <si>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</si>
  <si>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</si>
  <si>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</si>
  <si>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</si>
  <si>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</si>
  <si>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</si>
  <si>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</si>
  <si>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</si>
  <si>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</si>
  <si>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</si>
  <si>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</si>
  <si>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</si>
  <si>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</si>
  <si>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</si>
  <si>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</si>
  <si>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</si>
  <si>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</si>
  <si>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</si>
  <si>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</si>
  <si>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</si>
  <si>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</si>
  <si>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</si>
  <si>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</si>
  <si>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</si>
  <si>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</si>
  <si>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</si>
  <si>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</si>
  <si>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</si>
  <si>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</si>
  <si>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</si>
  <si>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</si>
  <si>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</si>
  <si>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</si>
  <si>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</si>
  <si>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</si>
  <si>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</si>
  <si>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</si>
  <si>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</si>
  <si>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</si>
  <si>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</si>
  <si>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</si>
  <si>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</si>
  <si>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</si>
  <si>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</si>
  <si>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</si>
  <si>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</si>
  <si>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</si>
  <si>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</si>
  <si>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</si>
  <si>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</si>
  <si>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</si>
  <si>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</si>
  <si>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</si>
  <si>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</si>
  <si>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</si>
  <si>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</si>
  <si>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</si>
  <si>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</si>
  <si>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</si>
  <si>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</si>
  <si>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</si>
  <si>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</si>
  <si>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</si>
  <si>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</si>
  <si>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</si>
  <si>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</si>
  <si>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</si>
  <si>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</si>
  <si>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</si>
  <si>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</si>
  <si>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</si>
  <si>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</si>
  <si>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</si>
  <si>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</si>
  <si>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</si>
  <si>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</si>
  <si>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</si>
  <si>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</si>
  <si>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</si>
  <si>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</si>
  <si>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</si>
  <si>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</si>
  <si>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</si>
  <si>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</si>
  <si>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</si>
  <si>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</si>
  <si>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</si>
  <si>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</si>
  <si>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</si>
  <si>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</si>
  <si>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</si>
  <si>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</si>
  <si>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</si>
  <si>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</si>
  <si>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</si>
  <si>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</si>
  <si>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</si>
  <si>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</si>
  <si>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</si>
  <si>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</si>
  <si>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</si>
  <si>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</si>
  <si>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</si>
  <si>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</si>
  <si>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</si>
  <si>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</si>
  <si>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</si>
  <si>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</si>
  <si>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</si>
  <si>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</si>
  <si>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</si>
  <si>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</si>
  <si>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</si>
  <si>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</si>
  <si>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</si>
  <si>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</si>
  <si>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</si>
  <si>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</si>
  <si>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</si>
  <si>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</si>
  <si>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</si>
  <si>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</si>
  <si>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</si>
  <si>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</si>
  <si>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</si>
  <si>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</si>
  <si>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</si>
  <si>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</si>
  <si>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</si>
  <si>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</si>
  <si>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</si>
  <si>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</si>
  <si>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</si>
  <si>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</si>
  <si>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</si>
  <si>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</si>
  <si>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</si>
  <si>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</si>
  <si>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</si>
  <si>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</si>
  <si>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</si>
  <si>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</si>
  <si>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</si>
  <si>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</si>
  <si>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</si>
  <si>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</si>
  <si>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</si>
  <si>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</si>
  <si>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</si>
  <si>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</si>
  <si>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</si>
  <si>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</si>
  <si>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</si>
  <si>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</si>
  <si>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</si>
  <si>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</si>
  <si>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</si>
  <si>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</si>
  <si>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</si>
  <si>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</si>
  <si>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</si>
  <si>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</si>
  <si>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</si>
  <si>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</si>
  <si>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</si>
  <si>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</si>
  <si>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</si>
  <si>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</si>
  <si>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</si>
  <si>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</si>
  <si>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</si>
  <si>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</si>
  <si>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</si>
  <si>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</si>
  <si>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</si>
  <si>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</si>
  <si>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</si>
  <si>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</si>
  <si>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</si>
  <si>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</si>
  <si>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</si>
  <si>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</si>
  <si>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</si>
  <si>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</si>
  <si>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</si>
  <si>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</si>
  <si>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</si>
  <si>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</si>
  <si>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</si>
  <si>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</si>
  <si>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</si>
  <si>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</si>
  <si>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</si>
  <si>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</si>
  <si>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</si>
  <si>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</si>
  <si>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</si>
  <si>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</si>
  <si>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</si>
  <si>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</si>
  <si>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</si>
  <si>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</si>
  <si>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</si>
  <si>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</si>
  <si>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</si>
  <si>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</si>
  <si>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</si>
  <si>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</si>
  <si>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</si>
  <si>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</si>
  <si>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</si>
  <si>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</si>
  <si>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</si>
  <si>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</si>
  <si>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</si>
  <si>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</si>
  <si>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</si>
  <si>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</si>
  <si>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</si>
  <si>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</si>
  <si>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</si>
  <si>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</si>
  <si>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</si>
  <si>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</si>
  <si>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</si>
  <si>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</si>
  <si>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</si>
  <si>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</si>
  <si>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</si>
  <si>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</si>
  <si>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</si>
  <si>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</si>
  <si>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</si>
  <si>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</si>
  <si>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</si>
  <si>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</si>
  <si>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</si>
  <si>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</si>
  <si>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</si>
  <si>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</si>
  <si>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</si>
  <si>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</si>
  <si>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</si>
  <si>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</si>
  <si>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</si>
  <si>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</si>
  <si>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</si>
  <si>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</si>
  <si>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</si>
  <si>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</si>
  <si>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</si>
  <si>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</si>
  <si>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</si>
  <si>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</si>
  <si>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</si>
  <si>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</si>
  <si>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</si>
  <si>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</si>
  <si>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</si>
  <si>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</si>
  <si>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</si>
  <si>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</si>
  <si>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</si>
  <si>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</si>
  <si>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</si>
  <si>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</si>
  <si>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</si>
  <si>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</si>
  <si>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</si>
  <si>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</si>
  <si>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</si>
  <si>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</si>
  <si>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</si>
  <si>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</si>
  <si>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</si>
  <si>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</si>
  <si>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</si>
  <si>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</si>
  <si>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</si>
  <si>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</si>
  <si>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</si>
  <si>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</si>
  <si>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</si>
  <si>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</si>
  <si>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</si>
  <si>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</si>
  <si>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</si>
  <si>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</si>
  <si>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</si>
  <si>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</si>
  <si>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</si>
  <si>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</si>
  <si>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</si>
  <si>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</si>
  <si>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</si>
  <si>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</si>
  <si>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</si>
  <si>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</si>
  <si>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</si>
  <si>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</si>
  <si>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</si>
  <si>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</si>
  <si>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</si>
  <si>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</si>
  <si>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</si>
  <si>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</si>
  <si>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</si>
  <si>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</si>
  <si>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</si>
  <si>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</si>
  <si>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</si>
  <si>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</si>
  <si>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</si>
  <si>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</si>
  <si>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</si>
  <si>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</si>
  <si>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</si>
  <si>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</si>
  <si>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</si>
  <si>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</si>
  <si>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</si>
  <si>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</si>
  <si>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</si>
  <si>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</si>
  <si>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</si>
  <si>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</si>
  <si>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</si>
  <si>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</si>
  <si>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</si>
  <si>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</si>
  <si>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</si>
  <si>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</si>
  <si>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</si>
  <si>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</si>
  <si>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</si>
  <si>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</si>
  <si>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</si>
  <si>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</si>
  <si>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</si>
  <si>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</si>
  <si>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</si>
  <si>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</si>
  <si>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</si>
  <si>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</si>
  <si>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</si>
  <si>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</si>
  <si>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</si>
  <si>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</si>
  <si>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</si>
  <si>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</si>
  <si>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</si>
  <si>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</si>
  <si>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</si>
  <si>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</si>
  <si>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</si>
  <si>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</si>
  <si>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</si>
  <si>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</si>
  <si>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</si>
  <si>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</si>
  <si>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</si>
  <si>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</si>
  <si>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</si>
  <si>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</si>
  <si>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</si>
  <si>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</si>
  <si>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</si>
  <si>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</si>
  <si>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</si>
  <si>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</si>
  <si>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</si>
  <si>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</si>
  <si>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</si>
  <si>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</si>
  <si>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</si>
  <si>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</si>
  <si>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</si>
  <si>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</si>
  <si>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</si>
  <si>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</si>
  <si>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</si>
  <si>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</si>
  <si>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</si>
  <si>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</si>
  <si>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</si>
  <si>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</si>
  <si>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</si>
  <si>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</si>
  <si>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</si>
  <si>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</si>
  <si>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</si>
  <si>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</si>
  <si>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</si>
  <si>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</si>
  <si>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</si>
  <si>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</si>
  <si>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</si>
  <si>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</si>
  <si>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</si>
  <si>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</si>
  <si>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</si>
  <si>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</si>
  <si>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</si>
  <si>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</si>
  <si>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</si>
  <si>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</si>
  <si>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</si>
  <si>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</si>
  <si>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</si>
  <si>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</si>
  <si>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</si>
  <si>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</si>
  <si>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</si>
  <si>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</si>
  <si>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</si>
  <si>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</si>
  <si>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</si>
  <si>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</si>
  <si>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</si>
  <si>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</si>
  <si>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</si>
  <si>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</si>
  <si>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</si>
  <si>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</si>
  <si>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</si>
  <si>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</si>
  <si>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</si>
  <si>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</si>
  <si>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</si>
  <si>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</si>
  <si>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</si>
  <si>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</si>
  <si>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</si>
  <si>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</si>
  <si>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</si>
  <si>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</si>
  <si>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</si>
  <si>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</si>
  <si>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</si>
  <si>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</si>
  <si>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</si>
  <si>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</si>
  <si>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</si>
  <si>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</si>
  <si>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</si>
  <si>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</si>
  <si>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</si>
  <si>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</si>
  <si>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</si>
  <si>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</si>
  <si>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</si>
  <si>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</si>
  <si>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</si>
  <si>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</si>
  <si>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</si>
  <si>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</si>
  <si>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</si>
  <si>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</si>
  <si>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</si>
  <si>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</si>
  <si>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</si>
  <si>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</si>
  <si>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</si>
  <si>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</si>
  <si>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</si>
  <si>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</si>
  <si>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</si>
  <si>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</si>
  <si>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</si>
  <si>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</si>
  <si>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</si>
  <si>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</si>
  <si>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</si>
  <si>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</si>
  <si>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</si>
  <si>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</si>
  <si>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</si>
  <si>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</si>
  <si>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</si>
  <si>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</si>
  <si>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</si>
  <si>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</si>
  <si>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</si>
  <si>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</si>
  <si>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</si>
  <si>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</si>
  <si>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</si>
  <si>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</si>
  <si>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</si>
  <si>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</si>
  <si>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</si>
  <si>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</si>
  <si>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</si>
  <si>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</si>
  <si>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</si>
  <si>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</si>
  <si>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</si>
  <si>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</si>
  <si>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</si>
  <si>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</si>
  <si>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</si>
  <si>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</si>
  <si>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</si>
  <si>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</si>
  <si>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</si>
  <si>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</si>
  <si>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</si>
  <si>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</si>
  <si>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</si>
  <si>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</si>
  <si>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</si>
  <si>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</si>
  <si>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</si>
  <si>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</si>
  <si>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</si>
  <si>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</si>
  <si>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</si>
  <si>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</si>
  <si>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</si>
  <si>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</si>
  <si>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</si>
  <si>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</si>
  <si>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</si>
  <si>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</si>
  <si>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</si>
  <si>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</si>
  <si>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</si>
  <si>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</si>
  <si>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</si>
  <si>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</si>
  <si>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</si>
  <si>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</si>
  <si>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</si>
  <si>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</si>
  <si>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</si>
  <si>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</si>
  <si>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</si>
  <si>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</si>
  <si>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</si>
  <si>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</si>
  <si>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</si>
  <si>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</si>
  <si>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</si>
  <si>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</si>
  <si>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</si>
  <si>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</si>
  <si>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</si>
  <si>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</si>
  <si>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</si>
  <si>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</si>
  <si>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</si>
  <si>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</si>
  <si>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</si>
  <si>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</si>
  <si>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</si>
  <si>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</si>
  <si>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</si>
  <si>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</si>
  <si>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</si>
  <si>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</si>
  <si>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</si>
  <si>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</si>
  <si>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</si>
  <si>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</si>
  <si>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</si>
  <si>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</si>
  <si>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</si>
  <si>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</si>
  <si>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</si>
  <si>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</si>
  <si>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</si>
  <si>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</si>
  <si>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</si>
  <si>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</si>
  <si>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</si>
  <si>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</si>
  <si>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</si>
  <si>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</si>
  <si>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</si>
  <si>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</si>
  <si>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</si>
  <si>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</si>
  <si>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</si>
  <si>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</si>
  <si>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</si>
  <si>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</si>
  <si>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</si>
  <si>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</si>
  <si>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</si>
  <si>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</si>
  <si>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</si>
  <si>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</si>
  <si>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</si>
  <si>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</si>
  <si>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</si>
  <si>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</si>
  <si>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</si>
  <si>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</si>
  <si>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</si>
  <si>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</si>
  <si>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</si>
  <si>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</si>
  <si>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</si>
  <si>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</si>
  <si>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</si>
  <si>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</si>
  <si>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</si>
  <si>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</si>
  <si>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</si>
  <si>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</si>
  <si>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</si>
  <si>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</si>
  <si>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</si>
  <si>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</si>
  <si>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</si>
  <si>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</si>
  <si>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</si>
  <si>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</si>
  <si>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</si>
  <si>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</si>
  <si>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</si>
  <si>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</si>
  <si>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</si>
  <si>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</si>
  <si>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</si>
  <si>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</si>
  <si>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</si>
  <si>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</si>
  <si>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</si>
  <si>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</si>
  <si>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</si>
  <si>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</si>
  <si>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</si>
  <si>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</si>
  <si>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</si>
  <si>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</si>
  <si>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</si>
  <si>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</si>
  <si>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</si>
  <si>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</si>
  <si>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</si>
  <si>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</si>
  <si>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</si>
  <si>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</si>
  <si>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</si>
  <si>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</si>
  <si>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</si>
  <si>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</si>
  <si>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</si>
  <si>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</si>
  <si>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</si>
  <si>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</si>
  <si>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</si>
  <si>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</si>
  <si>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</si>
  <si>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</si>
  <si>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</si>
  <si>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</si>
  <si>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</si>
  <si>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</si>
  <si>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</si>
  <si>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</si>
  <si>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</si>
  <si>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</si>
  <si>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</si>
  <si>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</si>
  <si>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</si>
  <si>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</si>
  <si>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</si>
  <si>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</si>
  <si>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</si>
  <si>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</si>
  <si>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</si>
  <si>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</si>
  <si>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</si>
  <si>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</si>
  <si>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</si>
  <si>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</si>
  <si>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</si>
  <si>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</si>
  <si>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</si>
  <si>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</si>
  <si>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</si>
  <si>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</si>
  <si>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</si>
  <si>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</si>
  <si>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</si>
  <si>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</si>
  <si>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</si>
  <si>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</si>
  <si>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</si>
  <si>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</si>
  <si>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</si>
  <si>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</si>
  <si>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</si>
  <si>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</si>
  <si>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</si>
  <si>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</si>
  <si>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</si>
  <si>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</si>
  <si>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</si>
  <si>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</si>
  <si>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</si>
  <si>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</si>
  <si>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</si>
  <si>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</si>
  <si>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</si>
  <si>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</si>
  <si>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</si>
  <si>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</si>
  <si>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</si>
  <si>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</si>
  <si>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</si>
  <si>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</si>
  <si>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</si>
  <si>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</si>
  <si>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</si>
  <si>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</si>
  <si>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</si>
  <si>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</si>
  <si>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</si>
  <si>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</si>
  <si>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</si>
  <si>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</si>
  <si>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</si>
  <si>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</si>
  <si>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</si>
  <si>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</si>
  <si>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</si>
  <si>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</si>
  <si>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</si>
  <si>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</si>
  <si>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</si>
  <si>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</si>
  <si>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</si>
  <si>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</si>
  <si>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</si>
  <si>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</si>
  <si>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</si>
  <si>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</si>
  <si>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</si>
  <si>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</si>
  <si>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</si>
  <si>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</si>
  <si>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</si>
  <si>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</si>
  <si>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</si>
  <si>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</si>
  <si>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</si>
  <si>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</si>
  <si>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</si>
  <si>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</si>
  <si>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</si>
  <si>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</si>
  <si>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</si>
  <si>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</si>
  <si>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</si>
  <si>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</si>
  <si>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</si>
  <si>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</si>
  <si>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</si>
  <si>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</si>
  <si>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</si>
  <si>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</si>
  <si>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</si>
  <si>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</si>
  <si>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</si>
  <si>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</si>
  <si>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</si>
  <si>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</si>
  <si>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</si>
  <si>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</si>
  <si>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</si>
  <si>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</si>
  <si>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</si>
  <si>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</si>
  <si>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</si>
  <si>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</si>
  <si>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</si>
  <si>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</si>
  <si>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</si>
  <si>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</si>
  <si>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</si>
  <si>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</si>
  <si>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</si>
  <si>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</si>
  <si>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</si>
  <si>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</si>
  <si>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</si>
  <si>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</si>
  <si>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</si>
  <si>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</si>
  <si>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</si>
  <si>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</si>
  <si>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</si>
  <si>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</si>
  <si>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</si>
  <si>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</si>
  <si>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</si>
  <si>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</si>
  <si>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</si>
  <si>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</si>
  <si>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</si>
  <si>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</si>
  <si>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</si>
  <si>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</si>
  <si>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</si>
  <si>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</si>
  <si>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</si>
  <si>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</si>
  <si>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</si>
  <si>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</si>
  <si>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</si>
  <si>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</si>
  <si>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</si>
  <si>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</si>
  <si>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</si>
  <si>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</si>
  <si>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</si>
  <si>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</si>
  <si>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</si>
  <si>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</si>
  <si>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</si>
  <si>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</si>
  <si>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</si>
  <si>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</si>
  <si>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</si>
  <si>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</si>
  <si>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</si>
  <si>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</si>
  <si>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</si>
  <si>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</si>
  <si>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</si>
  <si>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</si>
  <si>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</si>
  <si>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</si>
  <si>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</si>
  <si>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</si>
  <si>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</si>
  <si>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</si>
  <si>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</si>
  <si>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</si>
  <si>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</si>
  <si>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</si>
  <si>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</si>
  <si>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</si>
  <si>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</si>
  <si>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</si>
  <si>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</si>
  <si>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</si>
  <si>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</si>
  <si>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</si>
  <si>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</si>
  <si>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</si>
  <si>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</si>
  <si>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</si>
  <si>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</si>
  <si>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</si>
  <si>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</si>
  <si>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</si>
  <si>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</si>
  <si>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</si>
  <si>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</si>
  <si>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</si>
  <si>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</si>
  <si>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</si>
  <si>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</si>
  <si>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</si>
  <si>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</si>
  <si>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</si>
  <si>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</si>
  <si>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</si>
  <si>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</si>
  <si>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</si>
  <si>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</si>
  <si>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</si>
  <si>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</si>
  <si>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</si>
  <si>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</si>
  <si>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</si>
  <si>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</si>
  <si>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</si>
  <si>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</si>
  <si>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</si>
  <si>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</si>
  <si>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</si>
  <si>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</si>
  <si>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</si>
  <si>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</si>
  <si>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</si>
  <si>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</si>
  <si>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</si>
  <si>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</si>
  <si>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</si>
  <si>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</si>
  <si>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</si>
  <si>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</si>
  <si>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</si>
  <si>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</si>
  <si>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</si>
  <si>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</si>
  <si>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</si>
  <si>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</si>
  <si>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</si>
  <si>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</si>
  <si>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</si>
  <si>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</si>
  <si>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</si>
  <si>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</si>
  <si>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</si>
  <si>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</si>
  <si>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</si>
  <si>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</si>
  <si>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</si>
  <si>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</si>
  <si>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</si>
  <si>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</si>
  <si>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</si>
  <si>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</si>
  <si>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</si>
  <si>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</si>
  <si>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</si>
  <si>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</si>
  <si>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</si>
  <si>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</si>
  <si>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</si>
  <si>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</si>
  <si>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</si>
  <si>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</si>
  <si>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</si>
  <si>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</si>
  <si>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</si>
  <si>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</si>
  <si>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</si>
  <si>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</si>
  <si>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</si>
  <si>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</si>
  <si>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</si>
  <si>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</si>
  <si>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</si>
  <si>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</si>
  <si>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</si>
  <si>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</si>
  <si>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</si>
  <si>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</si>
  <si>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</si>
  <si>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</si>
  <si>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</si>
  <si>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</si>
  <si>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</si>
  <si>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</si>
  <si>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</si>
  <si>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</si>
  <si>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</si>
  <si>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</si>
  <si>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</si>
  <si>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</si>
  <si>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</si>
  <si>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</si>
  <si>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</si>
  <si>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</si>
  <si>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</si>
  <si>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</si>
  <si>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</si>
  <si>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</si>
  <si>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</si>
  <si>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</si>
  <si>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</si>
  <si>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</si>
  <si>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</si>
  <si>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</si>
  <si>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</si>
  <si>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</si>
  <si>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</si>
  <si>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</si>
  <si>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</si>
  <si>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</si>
  <si>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</si>
  <si>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</si>
  <si>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</si>
  <si>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</si>
  <si>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</si>
  <si>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</si>
  <si>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</si>
  <si>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</si>
  <si>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</si>
  <si>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</si>
  <si>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</si>
  <si>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</si>
  <si>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</si>
  <si>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</si>
  <si>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</si>
  <si>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</si>
  <si>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</si>
  <si>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</si>
  <si>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</si>
  <si>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</si>
  <si>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</si>
  <si>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</si>
  <si>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</si>
  <si>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</si>
  <si>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</si>
  <si>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</si>
  <si>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</si>
  <si>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</si>
  <si>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</si>
  <si>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</si>
  <si>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</si>
  <si>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</si>
  <si>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</si>
  <si>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</si>
  <si>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</si>
  <si>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</si>
  <si>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</si>
  <si>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</si>
  <si>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</si>
  <si>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</si>
  <si>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</si>
  <si>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</si>
  <si>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</si>
  <si>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</si>
  <si>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</si>
  <si>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</si>
  <si>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</si>
  <si>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</si>
  <si>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</si>
  <si>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</si>
  <si>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</si>
  <si>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</si>
  <si>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</si>
  <si>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</si>
  <si>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</si>
  <si>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</si>
  <si>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</si>
  <si>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</si>
  <si>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</si>
  <si>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</si>
  <si>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</si>
  <si>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</si>
  <si>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</si>
  <si>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</si>
  <si>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</si>
  <si>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</si>
  <si>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</si>
  <si>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</si>
  <si>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</si>
  <si>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</si>
  <si>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</si>
  <si>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</si>
  <si>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</si>
  <si>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</si>
  <si>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</si>
  <si>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</si>
  <si>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</si>
  <si>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</si>
  <si>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</si>
  <si>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</si>
  <si>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</si>
  <si>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</si>
  <si>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</si>
  <si>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</si>
  <si>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</si>
  <si>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</si>
  <si>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</si>
  <si>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</si>
  <si>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</si>
  <si>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</si>
  <si>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</si>
  <si>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</si>
  <si>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</si>
  <si>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</si>
  <si>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</si>
  <si>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</si>
  <si>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</si>
  <si>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</si>
  <si>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</si>
  <si>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</si>
  <si>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</si>
  <si>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</si>
  <si>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</si>
  <si>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</si>
  <si>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</si>
  <si>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</si>
  <si>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</si>
  <si>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</si>
  <si>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</si>
  <si>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</si>
  <si>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</si>
  <si>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</si>
  <si>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</si>
  <si>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</si>
  <si>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</si>
  <si>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</si>
  <si>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</si>
  <si>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</si>
  <si>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</si>
  <si>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</si>
  <si>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</si>
  <si>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</si>
  <si>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</si>
  <si>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</si>
  <si>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</si>
  <si>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</si>
  <si>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</si>
  <si>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</si>
  <si>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</si>
  <si>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</si>
  <si>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</si>
  <si>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</si>
  <si>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</si>
  <si>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</si>
  <si>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</si>
  <si>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</si>
  <si>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</si>
  <si>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</si>
  <si>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</si>
  <si>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</si>
  <si>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</si>
  <si>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</si>
  <si>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</si>
  <si>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</si>
  <si>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</si>
  <si>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</si>
  <si>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</si>
  <si>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</si>
  <si>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</si>
  <si>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</si>
  <si>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</si>
  <si>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</si>
  <si>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</si>
  <si>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</si>
  <si>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</si>
  <si>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</si>
  <si>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</si>
  <si>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</si>
  <si>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</si>
  <si>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</si>
  <si>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</si>
  <si>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</si>
  <si>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</si>
  <si>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</si>
  <si>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</si>
  <si>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</si>
  <si>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</si>
  <si>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</si>
  <si>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</si>
  <si>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</si>
  <si>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</si>
  <si>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</si>
  <si>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</si>
  <si>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</si>
  <si>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</si>
  <si>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</si>
  <si>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</si>
  <si>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</si>
  <si>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</si>
  <si>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</si>
  <si>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</si>
  <si>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</si>
  <si>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</si>
  <si>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</si>
  <si>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</si>
  <si>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</si>
  <si>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</si>
  <si>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</si>
  <si>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</si>
  <si>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</si>
  <si>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</si>
  <si>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</si>
  <si>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</si>
  <si>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</si>
  <si>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</si>
  <si>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</si>
  <si>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</si>
  <si>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</si>
  <si>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</si>
  <si>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</si>
  <si>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</si>
  <si>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</si>
  <si>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</si>
  <si>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</si>
  <si>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</si>
  <si>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</si>
  <si>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</si>
  <si>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</si>
  <si>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</si>
  <si>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</si>
  <si>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</si>
  <si>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</si>
  <si>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</si>
  <si>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</si>
  <si>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</si>
  <si>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</si>
  <si>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</si>
  <si>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</si>
  <si>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</si>
  <si>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</si>
  <si>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</si>
  <si>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</si>
  <si>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</si>
  <si>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</si>
  <si>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</si>
  <si>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</si>
  <si>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</si>
  <si>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</si>
  <si>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</si>
  <si>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</si>
  <si>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</si>
  <si>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</si>
  <si>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</si>
  <si>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</si>
  <si>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</si>
  <si>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</si>
  <si>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</si>
  <si>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</si>
  <si>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</si>
  <si>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</si>
  <si>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</si>
  <si>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</si>
  <si>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</si>
  <si>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</si>
  <si>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</si>
  <si>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</si>
  <si>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</si>
  <si>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</si>
  <si>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</si>
  <si>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</si>
  <si>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</si>
  <si>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</si>
  <si>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psie záprahy - bežné transfery</t>
  </si>
  <si>
    <t>BU2-001-002</t>
  </si>
  <si>
    <t>V-2026-1</t>
  </si>
  <si>
    <t>BU2-001-003</t>
  </si>
  <si>
    <t>BU2-001-004</t>
  </si>
  <si>
    <t>40260001</t>
  </si>
  <si>
    <t>2026002</t>
  </si>
  <si>
    <t>odmena kontrolóra zväzu</t>
  </si>
  <si>
    <t>54777976</t>
  </si>
  <si>
    <t>Beáta Lipovská</t>
  </si>
  <si>
    <t>40260003</t>
  </si>
  <si>
    <t>50260229</t>
  </si>
  <si>
    <t>spracovanie účtovnej evidencie</t>
  </si>
  <si>
    <t>36242161</t>
  </si>
  <si>
    <t>KPU, s.r.o.</t>
  </si>
  <si>
    <t>BU2-002-004</t>
  </si>
  <si>
    <t>V-2026-2</t>
  </si>
  <si>
    <t>BU2-002-005</t>
  </si>
  <si>
    <t>40260004</t>
  </si>
  <si>
    <t>2026005</t>
  </si>
  <si>
    <t>IDX260005</t>
  </si>
  <si>
    <t>26001, 1/2026</t>
  </si>
  <si>
    <t>16.2.2026, 17.02.2026, 23.02.2026</t>
  </si>
  <si>
    <t>príspevok na organizáciu preteku Ľadová MSR 31.1.-1.2.2026</t>
  </si>
  <si>
    <t>36166669</t>
  </si>
  <si>
    <t>Sibírsky husky team Haniska</t>
  </si>
  <si>
    <t>BU2-003-003</t>
  </si>
  <si>
    <t>BU2-003-004</t>
  </si>
  <si>
    <t>IDX260009</t>
  </si>
  <si>
    <t>členský príspevok SZPZ v IFS</t>
  </si>
  <si>
    <t>International Federation of Sleddog Sports</t>
  </si>
  <si>
    <t>40260005</t>
  </si>
  <si>
    <t>50260346</t>
  </si>
  <si>
    <t>IDX260008</t>
  </si>
  <si>
    <t xml:space="preserve">Pracovná cesta
Názov: preteky Láb Dog Race
Termín:03.04.2026
Miesto - mesto a štát: Stupava, SVK                spôsob dopravy:AUV
Počet všetkých osôb na pracovnej ceste: 1, z toho:
- delegát: 1
</t>
  </si>
  <si>
    <t>osoba 1</t>
  </si>
  <si>
    <t>IDX260007</t>
  </si>
  <si>
    <t xml:space="preserve">Pracovná cesta
Názov: preteky Race marshall MSR Ľadová 2026
Termín:30.1.-1.2.2026
Miesto - mesto a štát: Ľadová, SVK                spôsob dopravy:AUV
Počet všetkých osôb na pracovnej ceste: 1, z toho:
- delegát: 1
</t>
  </si>
  <si>
    <t>osoba 2</t>
  </si>
  <si>
    <t>40260006</t>
  </si>
  <si>
    <t>2026010</t>
  </si>
  <si>
    <t>IDX260006</t>
  </si>
  <si>
    <t xml:space="preserve">Pracovná cesta
Názov: preteky
Termín:6.-8.3.2026
Miesto - mesto a štát: Studienka, SVK                spôsob dopravy:AUV
Počet všetkých osôb na pracovnej ceste: 1, z toho:
- delegát: 1
</t>
  </si>
  <si>
    <t>osoba 3</t>
  </si>
  <si>
    <t>IDX260010</t>
  </si>
  <si>
    <t>2026512, 20260243, 2026040017</t>
  </si>
  <si>
    <t>9.4.2026, 13.4.2026, 17.4.2026</t>
  </si>
  <si>
    <t>príspevok na organizáciu preteku Fitmin race Pezinská Baba 18.-19.4.2026</t>
  </si>
  <si>
    <t>48413879</t>
  </si>
  <si>
    <t>Občianske združenie Speed4dogs</t>
  </si>
  <si>
    <t>IDX260012</t>
  </si>
  <si>
    <t>členský príspevok SZPZ v ICF</t>
  </si>
  <si>
    <t>International Canicross Federation</t>
  </si>
  <si>
    <t>IDX260011</t>
  </si>
  <si>
    <t xml:space="preserve">Pracovná cesta
Názov: preteky
Termín:17.-19.4.2026
Miesto - mesto a štát: Pezinská Baba, SVK                spôsob dopravy:AUV
Počet všetkých osôb na pracovnej ceste: 1, z toho:
- delegát: 1
</t>
  </si>
  <si>
    <t>40260007</t>
  </si>
  <si>
    <t>50260477</t>
  </si>
  <si>
    <t>BU2-004-013</t>
  </si>
  <si>
    <t>V-2026-4</t>
  </si>
  <si>
    <t>BU2-004-014</t>
  </si>
  <si>
    <t>40260009</t>
  </si>
  <si>
    <t>2026/016</t>
  </si>
  <si>
    <t>Fédération Internationale Sportive de Traineau á Chiens</t>
  </si>
  <si>
    <t>40260008</t>
  </si>
  <si>
    <t>2026012</t>
  </si>
  <si>
    <t>IDX260013</t>
  </si>
  <si>
    <t xml:space="preserve">Pracovná cesta
Názov: preteky Rajecký canicross 2026
Termín:25.-26.4.2026
Miesto - mesto a štát: Rajec, SVK                spôsob dopravy:AUV
Počet všetkých osôb na pracovnej ceste: 1, z toho:
- delegát: 1
</t>
  </si>
  <si>
    <t>osoba 4</t>
  </si>
  <si>
    <t>40260010</t>
  </si>
  <si>
    <t>50260623</t>
  </si>
  <si>
    <t>BU2-005-005</t>
  </si>
  <si>
    <t>V-2026-9</t>
  </si>
  <si>
    <t>IDX260015</t>
  </si>
  <si>
    <t>1042375910</t>
  </si>
  <si>
    <t>21.05.2026, 03.06.2026</t>
  </si>
  <si>
    <t>BU2-006-002</t>
  </si>
  <si>
    <t>V-2026-10</t>
  </si>
  <si>
    <t>40260011</t>
  </si>
  <si>
    <t>2026014</t>
  </si>
  <si>
    <t>40260013</t>
  </si>
  <si>
    <t>268810400</t>
  </si>
  <si>
    <t>doména</t>
  </si>
  <si>
    <t>45329702</t>
  </si>
  <si>
    <t>WebCreators, s.r.o.</t>
  </si>
  <si>
    <t>40260012</t>
  </si>
  <si>
    <t>268810126</t>
  </si>
  <si>
    <t>hosting</t>
  </si>
  <si>
    <t>IDX260014</t>
  </si>
  <si>
    <t>dobrovoľnícka činnosť</t>
  </si>
  <si>
    <t>BU2-006-007</t>
  </si>
  <si>
    <t>V-2026-14</t>
  </si>
  <si>
    <t>40260016</t>
  </si>
  <si>
    <t>50260736</t>
  </si>
  <si>
    <t>40260017</t>
  </si>
  <si>
    <t>2026017</t>
  </si>
  <si>
    <t>40260018</t>
  </si>
  <si>
    <t>902026439</t>
  </si>
  <si>
    <t>BU2-007-005</t>
  </si>
  <si>
    <t>V-2026-19</t>
  </si>
  <si>
    <t>46640134</t>
  </si>
  <si>
    <t>X-BIONIC ® SPHERE a.s.</t>
  </si>
  <si>
    <t>sústredenie juniorov 28.8.-30.8.2026</t>
  </si>
  <si>
    <t>50260867</t>
  </si>
  <si>
    <t>40260019</t>
  </si>
  <si>
    <t>osoba 5</t>
  </si>
  <si>
    <t>IDX260017</t>
  </si>
  <si>
    <t>camp pre juniorov - Mushers of tommorow, Nórsko</t>
  </si>
  <si>
    <t>40260020</t>
  </si>
  <si>
    <t>2026020</t>
  </si>
  <si>
    <t>40260022</t>
  </si>
  <si>
    <t>50261017</t>
  </si>
  <si>
    <t>40260023</t>
  </si>
  <si>
    <t>15/2026</t>
  </si>
  <si>
    <t>BU2-008-006</t>
  </si>
  <si>
    <t>V-2026-23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</si>
</sst>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90">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1" fillId="3" borderId="0" xfId="0" applyNumberFormat="1" applyFont="1" applyFill="1" applyBorder="1" applyAlignment="1" applyProtection="1">
      <alignment vertical="top" wrapText="1"/>
      <protection locked="0"/>
    </xf>
    <xf numFmtId="49"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wrapText="1"/>
      <protection locked="0"/>
    </xf>
    <xf numFmtId="49" fontId="1" fillId="16" borderId="1" xfId="0" applyNumberFormat="1" applyFont="1" applyFill="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21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29" val="11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3"/>
  <sheetViews>
    <sheetView showGridLines="0" topLeftCell="A121" zoomScaleNormal="100" workbookViewId="0">
      <selection activeCell="A148" sqref="A14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ht="22.2" customHeight="1" x14ac:dyDescent="0.25">
      <c r="A1" s="319" t="s">
        <v>1571</v>
      </c>
    </row>
    <row r="2" spans="1:4" s="18" customFormat="1" ht="61.2" customHeight="1" x14ac:dyDescent="0.25">
      <c r="A2" s="297" t="s">
        <v>1572</v>
      </c>
      <c r="C2" s="328"/>
      <c r="D2" s="328"/>
    </row>
    <row r="3" spans="1:4" s="18" customFormat="1" ht="17.399999999999999" customHeight="1" x14ac:dyDescent="0.25">
      <c r="A3" s="17"/>
      <c r="C3" s="197"/>
      <c r="D3" s="197"/>
    </row>
    <row r="4" spans="1:4" s="18" customFormat="1" ht="17.399999999999999" x14ac:dyDescent="0.25">
      <c r="A4" s="259" t="s">
        <v>0</v>
      </c>
      <c r="C4" s="197"/>
      <c r="D4" s="197"/>
    </row>
    <row r="5" spans="1:4" s="18" customFormat="1" ht="17.399999999999999" x14ac:dyDescent="0.25">
      <c r="A5" s="260" t="s">
        <v>1</v>
      </c>
      <c r="C5" s="197"/>
      <c r="D5" s="197"/>
    </row>
    <row r="6" spans="1:4" s="18" customFormat="1" ht="17.399999999999999" x14ac:dyDescent="0.25">
      <c r="A6" s="260" t="s">
        <v>2</v>
      </c>
      <c r="C6" s="197"/>
      <c r="D6" s="197"/>
    </row>
    <row r="7" spans="1:4" s="18" customFormat="1" ht="26.4" x14ac:dyDescent="0.25">
      <c r="A7" s="260" t="s">
        <v>1433</v>
      </c>
      <c r="C7" s="197"/>
      <c r="D7" s="197"/>
    </row>
    <row r="8" spans="1:4" s="18" customFormat="1" ht="17.399999999999999" x14ac:dyDescent="0.25">
      <c r="A8" s="285" t="s">
        <v>3</v>
      </c>
      <c r="C8" s="197"/>
      <c r="D8" s="197"/>
    </row>
    <row r="9" spans="1:4" s="18" customFormat="1" ht="17.399999999999999" x14ac:dyDescent="0.25">
      <c r="A9" s="261" t="s">
        <v>1211</v>
      </c>
      <c r="C9" s="197"/>
      <c r="D9" s="197"/>
    </row>
    <row r="10" spans="1:4" s="18" customFormat="1" ht="17.399999999999999" x14ac:dyDescent="0.25">
      <c r="A10" s="261" t="s">
        <v>1212</v>
      </c>
      <c r="C10" s="197"/>
      <c r="D10" s="197"/>
    </row>
    <row r="11" spans="1:4" s="18" customFormat="1" ht="17.399999999999999" x14ac:dyDescent="0.25">
      <c r="A11" s="285" t="s">
        <v>1213</v>
      </c>
      <c r="C11" s="197"/>
      <c r="D11" s="197"/>
    </row>
    <row r="12" spans="1:4" s="18" customFormat="1" ht="39.6" x14ac:dyDescent="0.25">
      <c r="A12" s="285" t="s">
        <v>1214</v>
      </c>
      <c r="C12" s="197"/>
      <c r="D12" s="197"/>
    </row>
    <row r="13" spans="1:4" s="18" customFormat="1" ht="24.6" customHeight="1" x14ac:dyDescent="0.25">
      <c r="A13" s="293" t="s">
        <v>1231</v>
      </c>
      <c r="C13" s="197"/>
      <c r="D13" s="197"/>
    </row>
    <row r="14" spans="1:4" s="18" customFormat="1" ht="17.399999999999999" customHeight="1" x14ac:dyDescent="0.25">
      <c r="A14" s="298"/>
      <c r="C14" s="197"/>
      <c r="D14" s="197"/>
    </row>
    <row r="15" spans="1:4" s="18" customFormat="1" ht="19.8" customHeight="1" x14ac:dyDescent="0.25">
      <c r="A15" s="299" t="s">
        <v>4</v>
      </c>
      <c r="C15" s="197"/>
      <c r="D15" s="197"/>
    </row>
    <row r="16" spans="1:4" ht="17.399999999999999" customHeight="1" x14ac:dyDescent="0.25">
      <c r="A16" s="127"/>
      <c r="C16" s="21"/>
    </row>
    <row r="17" spans="1:4" ht="315.60000000000002" customHeight="1" x14ac:dyDescent="0.25">
      <c r="A17" s="287" t="s">
        <v>1568</v>
      </c>
      <c r="C17" s="21"/>
    </row>
    <row r="18" spans="1:4" ht="17.399999999999999" customHeight="1" x14ac:dyDescent="0.25">
      <c r="A18" s="21"/>
      <c r="C18" s="21"/>
    </row>
    <row r="19" spans="1:4" ht="227.4" customHeight="1" x14ac:dyDescent="0.25">
      <c r="A19" s="287" t="s">
        <v>5</v>
      </c>
      <c r="B19" s="249"/>
      <c r="C19" s="21"/>
    </row>
    <row r="20" spans="1:4" x14ac:dyDescent="0.25">
      <c r="A20" s="21"/>
      <c r="B20" s="249"/>
      <c r="C20" s="21"/>
    </row>
    <row r="21" spans="1:4" ht="17.399999999999999" x14ac:dyDescent="0.25">
      <c r="A21" s="288" t="s">
        <v>6</v>
      </c>
      <c r="C21" s="21"/>
    </row>
    <row r="22" spans="1:4" ht="39.6" x14ac:dyDescent="0.25">
      <c r="A22" s="19" t="s">
        <v>7</v>
      </c>
      <c r="C22" s="329"/>
      <c r="D22" s="329"/>
    </row>
    <row r="23" spans="1:4" x14ac:dyDescent="0.25">
      <c r="C23" s="330"/>
      <c r="D23" s="329"/>
    </row>
    <row r="24" spans="1:4" ht="67.95" customHeight="1" x14ac:dyDescent="0.25">
      <c r="A24" s="23" t="s">
        <v>1232</v>
      </c>
      <c r="C24" s="247"/>
      <c r="D24" s="248"/>
    </row>
    <row r="25" spans="1:4" x14ac:dyDescent="0.25">
      <c r="C25" s="326"/>
      <c r="D25" s="327"/>
    </row>
    <row r="26" spans="1:4" ht="28.5" customHeight="1" x14ac:dyDescent="0.25">
      <c r="A26" s="23" t="s">
        <v>8</v>
      </c>
    </row>
    <row r="28" spans="1:4" ht="26.4" x14ac:dyDescent="0.25">
      <c r="A28" s="19" t="s">
        <v>1560</v>
      </c>
      <c r="B28" s="253"/>
    </row>
    <row r="29" spans="1:4" x14ac:dyDescent="0.25">
      <c r="A29" s="20"/>
    </row>
    <row r="30" spans="1:4" ht="41.55" customHeight="1" x14ac:dyDescent="0.25">
      <c r="A30" s="23" t="s">
        <v>9</v>
      </c>
    </row>
    <row r="32" spans="1:4" ht="26.4" x14ac:dyDescent="0.25">
      <c r="A32" s="19" t="s">
        <v>1215</v>
      </c>
    </row>
    <row r="34" spans="1:3" x14ac:dyDescent="0.25">
      <c r="A34" s="19" t="s">
        <v>1216</v>
      </c>
    </row>
    <row r="36" spans="1:3" ht="52.8" x14ac:dyDescent="0.25">
      <c r="A36" s="19" t="s">
        <v>1218</v>
      </c>
    </row>
    <row r="38" spans="1:3" ht="26.4" x14ac:dyDescent="0.25">
      <c r="A38" s="263" t="s">
        <v>1217</v>
      </c>
    </row>
    <row r="40" spans="1:3" ht="79.2" x14ac:dyDescent="0.25">
      <c r="A40" s="23" t="s">
        <v>1219</v>
      </c>
    </row>
    <row r="42" spans="1:3" ht="26.4" x14ac:dyDescent="0.25">
      <c r="A42" s="19" t="s">
        <v>10</v>
      </c>
    </row>
    <row r="44" spans="1:3" ht="79.2" x14ac:dyDescent="0.25">
      <c r="A44" s="291" t="s">
        <v>1562</v>
      </c>
      <c r="C44" s="22"/>
    </row>
    <row r="45" spans="1:3" ht="66" x14ac:dyDescent="0.25">
      <c r="A45" s="289" t="s">
        <v>1563</v>
      </c>
      <c r="C45" s="22"/>
    </row>
    <row r="46" spans="1:3" x14ac:dyDescent="0.25">
      <c r="A46" s="283"/>
      <c r="C46" s="22"/>
    </row>
    <row r="47" spans="1:3" ht="52.8" x14ac:dyDescent="0.25">
      <c r="A47" s="290" t="s">
        <v>11</v>
      </c>
      <c r="C47" s="22"/>
    </row>
    <row r="49" spans="1:1" x14ac:dyDescent="0.25">
      <c r="A49" s="291" t="s">
        <v>1220</v>
      </c>
    </row>
    <row r="51" spans="1:1" ht="39.6" x14ac:dyDescent="0.25">
      <c r="A51" s="19" t="s">
        <v>1221</v>
      </c>
    </row>
    <row r="53" spans="1:1" ht="79.2" x14ac:dyDescent="0.25">
      <c r="A53" s="19" t="s">
        <v>1222</v>
      </c>
    </row>
    <row r="55" spans="1:1" ht="48.45" customHeight="1" x14ac:dyDescent="0.25">
      <c r="A55" s="19" t="s">
        <v>1223</v>
      </c>
    </row>
    <row r="57" spans="1:1" ht="19.05" customHeight="1" x14ac:dyDescent="0.25">
      <c r="A57" s="19" t="s">
        <v>12</v>
      </c>
    </row>
    <row r="59" spans="1:1" ht="18.45" customHeight="1" x14ac:dyDescent="0.25">
      <c r="A59" s="19" t="s">
        <v>13</v>
      </c>
    </row>
    <row r="61" spans="1:1" ht="145.19999999999999" x14ac:dyDescent="0.25">
      <c r="A61" s="23" t="s">
        <v>1224</v>
      </c>
    </row>
    <row r="62" spans="1:1" x14ac:dyDescent="0.25">
      <c r="A62" s="23"/>
    </row>
    <row r="63" spans="1:1" x14ac:dyDescent="0.25">
      <c r="A63" s="19" t="s">
        <v>14</v>
      </c>
    </row>
    <row r="64" spans="1:1" ht="26.4" x14ac:dyDescent="0.25">
      <c r="A64" s="19" t="s">
        <v>15</v>
      </c>
    </row>
    <row r="65" spans="1:1" ht="29.55" customHeight="1" x14ac:dyDescent="0.25">
      <c r="A65" s="19" t="s">
        <v>1225</v>
      </c>
    </row>
    <row r="67" spans="1:1" ht="88.05" customHeight="1" x14ac:dyDescent="0.25">
      <c r="A67" s="23" t="s">
        <v>16</v>
      </c>
    </row>
    <row r="69" spans="1:1" ht="17.399999999999999" x14ac:dyDescent="0.25">
      <c r="A69" s="250" t="s">
        <v>17</v>
      </c>
    </row>
    <row r="71" spans="1:1" ht="178.5" customHeight="1" x14ac:dyDescent="0.25">
      <c r="A71" s="251" t="s">
        <v>18</v>
      </c>
    </row>
    <row r="72" spans="1:1" x14ac:dyDescent="0.25">
      <c r="A72" s="251"/>
    </row>
    <row r="73" spans="1:1" ht="166.95" customHeight="1" x14ac:dyDescent="0.25">
      <c r="A73" s="300" t="s">
        <v>1240</v>
      </c>
    </row>
    <row r="74" spans="1:1" ht="39.6" x14ac:dyDescent="0.25">
      <c r="A74" s="23" t="s">
        <v>1241</v>
      </c>
    </row>
    <row r="75" spans="1:1" x14ac:dyDescent="0.25">
      <c r="A75" s="25" t="s">
        <v>19</v>
      </c>
    </row>
    <row r="76" spans="1:1" ht="52.8" x14ac:dyDescent="0.25">
      <c r="A76" s="23" t="s">
        <v>20</v>
      </c>
    </row>
    <row r="77" spans="1:1" ht="26.4" x14ac:dyDescent="0.25">
      <c r="A77" s="23" t="s">
        <v>21</v>
      </c>
    </row>
    <row r="78" spans="1:1"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7.399999999999999" x14ac:dyDescent="0.25">
      <c r="A88" s="294" t="s">
        <v>30</v>
      </c>
    </row>
    <row r="90" spans="1:2" x14ac:dyDescent="0.25">
      <c r="A90" s="252" t="s">
        <v>31</v>
      </c>
    </row>
    <row r="91" spans="1:2" x14ac:dyDescent="0.25">
      <c r="A91" s="23" t="s">
        <v>32</v>
      </c>
    </row>
    <row r="92" spans="1:2" x14ac:dyDescent="0.25">
      <c r="A92" s="25" t="s">
        <v>19</v>
      </c>
    </row>
    <row r="93" spans="1:2" ht="16.95" customHeight="1" x14ac:dyDescent="0.25">
      <c r="A93" s="23" t="s">
        <v>33</v>
      </c>
      <c r="B93" s="254"/>
    </row>
    <row r="94" spans="1:2" x14ac:dyDescent="0.25">
      <c r="A94" s="23"/>
    </row>
    <row r="95" spans="1:2" x14ac:dyDescent="0.25">
      <c r="A95" s="252" t="s">
        <v>34</v>
      </c>
    </row>
    <row r="96" spans="1:2" ht="52.8" x14ac:dyDescent="0.25">
      <c r="A96" s="23" t="s">
        <v>1233</v>
      </c>
    </row>
    <row r="97" spans="1:4" x14ac:dyDescent="0.25">
      <c r="A97" s="23"/>
    </row>
    <row r="98" spans="1:4" x14ac:dyDescent="0.25">
      <c r="A98" s="252" t="s">
        <v>35</v>
      </c>
    </row>
    <row r="99" spans="1:4" ht="79.2" x14ac:dyDescent="0.25">
      <c r="A99" s="23" t="s">
        <v>1234</v>
      </c>
    </row>
    <row r="100" spans="1:4" x14ac:dyDescent="0.25">
      <c r="A100" s="23"/>
    </row>
    <row r="101" spans="1:4" x14ac:dyDescent="0.25">
      <c r="A101" s="252" t="s">
        <v>36</v>
      </c>
    </row>
    <row r="102" spans="1:4" ht="82.05" customHeight="1" x14ac:dyDescent="0.25">
      <c r="A102" s="23" t="s">
        <v>1235</v>
      </c>
    </row>
    <row r="103" spans="1:4" x14ac:dyDescent="0.25">
      <c r="A103" s="23"/>
    </row>
    <row r="104" spans="1:4" x14ac:dyDescent="0.25">
      <c r="A104" s="286" t="s">
        <v>37</v>
      </c>
    </row>
    <row r="105" spans="1:4" ht="55.05" customHeight="1" x14ac:dyDescent="0.25">
      <c r="A105" s="23" t="s">
        <v>1236</v>
      </c>
    </row>
    <row r="106" spans="1:4" x14ac:dyDescent="0.25">
      <c r="A106" s="23"/>
      <c r="B106" s="20" t="s">
        <v>38</v>
      </c>
    </row>
    <row r="107" spans="1:4" x14ac:dyDescent="0.25">
      <c r="A107" s="252" t="s">
        <v>39</v>
      </c>
    </row>
    <row r="108" spans="1:4" ht="67.5" customHeight="1" x14ac:dyDescent="0.25">
      <c r="A108" s="19" t="s">
        <v>1565</v>
      </c>
    </row>
    <row r="109" spans="1:4" ht="39.6" x14ac:dyDescent="0.25">
      <c r="A109" s="19" t="s">
        <v>1228</v>
      </c>
    </row>
    <row r="110" spans="1:4" ht="29.55" customHeight="1" x14ac:dyDescent="0.25">
      <c r="A110" s="19" t="s">
        <v>40</v>
      </c>
    </row>
    <row r="111" spans="1:4" x14ac:dyDescent="0.25">
      <c r="D111" s="20" t="s">
        <v>38</v>
      </c>
    </row>
    <row r="112" spans="1:4" ht="92.4" x14ac:dyDescent="0.25">
      <c r="A112" s="23" t="s">
        <v>1227</v>
      </c>
    </row>
    <row r="113" spans="1:2" ht="26.4" x14ac:dyDescent="0.25">
      <c r="A113" s="19" t="s">
        <v>1226</v>
      </c>
    </row>
    <row r="115" spans="1:2" ht="182.55" customHeight="1" x14ac:dyDescent="0.25">
      <c r="A115" s="23" t="s">
        <v>1567</v>
      </c>
    </row>
    <row r="116" spans="1:2" x14ac:dyDescent="0.25">
      <c r="A116" s="262"/>
      <c r="B116" s="249"/>
    </row>
    <row r="117" spans="1:2" x14ac:dyDescent="0.25">
      <c r="A117" s="252" t="s">
        <v>41</v>
      </c>
    </row>
    <row r="118" spans="1:2" ht="26.4" x14ac:dyDescent="0.25">
      <c r="A118" s="23" t="s">
        <v>42</v>
      </c>
    </row>
    <row r="119" spans="1:2" x14ac:dyDescent="0.25">
      <c r="A119" s="23"/>
    </row>
    <row r="120" spans="1:2" x14ac:dyDescent="0.25">
      <c r="A120" s="252" t="s">
        <v>43</v>
      </c>
    </row>
    <row r="121" spans="1:2" x14ac:dyDescent="0.25">
      <c r="A121" s="23" t="s">
        <v>44</v>
      </c>
    </row>
    <row r="122" spans="1:2" x14ac:dyDescent="0.25">
      <c r="A122" s="23"/>
    </row>
    <row r="123" spans="1:2" x14ac:dyDescent="0.25">
      <c r="A123" s="23" t="s">
        <v>45</v>
      </c>
    </row>
    <row r="124" spans="1:2" ht="26.4" x14ac:dyDescent="0.25">
      <c r="A124" s="23" t="s">
        <v>46</v>
      </c>
    </row>
    <row r="125" spans="1:2" x14ac:dyDescent="0.25">
      <c r="A125" s="23" t="s">
        <v>47</v>
      </c>
    </row>
    <row r="126" spans="1:2" ht="26.4" x14ac:dyDescent="0.25">
      <c r="A126" s="23" t="s">
        <v>1566</v>
      </c>
    </row>
    <row r="127" spans="1:2" ht="39.6" x14ac:dyDescent="0.25">
      <c r="A127" s="23" t="s">
        <v>48</v>
      </c>
    </row>
    <row r="128" spans="1:2" ht="26.4" x14ac:dyDescent="0.25">
      <c r="A128" s="23" t="s">
        <v>1237</v>
      </c>
    </row>
    <row r="129" spans="1:1" x14ac:dyDescent="0.25">
      <c r="A129" s="296" t="s">
        <v>19</v>
      </c>
    </row>
    <row r="130" spans="1:1" x14ac:dyDescent="0.25">
      <c r="A130" s="295" t="s">
        <v>49</v>
      </c>
    </row>
    <row r="131" spans="1:1" x14ac:dyDescent="0.25">
      <c r="A131" s="23"/>
    </row>
    <row r="132" spans="1:1" x14ac:dyDescent="0.25">
      <c r="A132" s="286" t="s">
        <v>50</v>
      </c>
    </row>
    <row r="133" spans="1:1" ht="31.05" customHeight="1" x14ac:dyDescent="0.25">
      <c r="A133" s="23" t="s">
        <v>1229</v>
      </c>
    </row>
    <row r="134" spans="1:1" ht="52.8" x14ac:dyDescent="0.25">
      <c r="A134" s="292" t="s">
        <v>1238</v>
      </c>
    </row>
    <row r="135" spans="1:1" x14ac:dyDescent="0.25">
      <c r="A135" s="252" t="s">
        <v>1239</v>
      </c>
    </row>
    <row r="136" spans="1:1" ht="109.5" customHeight="1" x14ac:dyDescent="0.25">
      <c r="A136" s="292" t="s">
        <v>1230</v>
      </c>
    </row>
    <row r="137" spans="1:1" x14ac:dyDescent="0.25">
      <c r="A137"/>
    </row>
    <row r="138" spans="1:1" ht="61.2" customHeight="1" x14ac:dyDescent="0.25">
      <c r="A138" s="317" t="s">
        <v>1570</v>
      </c>
    </row>
    <row r="140" spans="1:1" ht="66" x14ac:dyDescent="0.25">
      <c r="A140" s="318" t="s">
        <v>1569</v>
      </c>
    </row>
    <row r="143" spans="1:1" x14ac:dyDescent="0.2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03"/>
  <sheetViews>
    <sheetView zoomScaleNormal="100" workbookViewId="0">
      <pane ySplit="7" topLeftCell="A29" activePane="bottomLeft" state="frozen"/>
      <selection pane="bottomLeft" activeCell="H56" sqref="H56"/>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51</v>
      </c>
      <c r="B1" s="331"/>
      <c r="C1" s="331"/>
      <c r="D1" s="331"/>
      <c r="E1" s="331"/>
      <c r="F1" s="331"/>
      <c r="G1" s="331"/>
      <c r="H1" s="331"/>
      <c r="I1" s="52"/>
      <c r="J1" s="37"/>
    </row>
    <row r="2" spans="1:11" ht="13.8" x14ac:dyDescent="0.25">
      <c r="A2" s="337" t="str">
        <f>Doklady!A100</f>
        <v>Priebežné čerpanie a vyúčtovanie finančných prostriedkov poskytnutých zo štátneho rozpočtu v oblasti športu v roku 2026</v>
      </c>
      <c r="B2" s="337"/>
      <c r="C2" s="337"/>
      <c r="D2" s="337"/>
      <c r="E2" s="337"/>
      <c r="F2" s="337"/>
      <c r="G2" s="337"/>
      <c r="H2" s="335" t="str">
        <f>+Doklady!I100</f>
        <v>V1</v>
      </c>
      <c r="I2" s="335"/>
    </row>
    <row r="3" spans="1:11" ht="13.8" x14ac:dyDescent="0.25">
      <c r="A3" s="40"/>
      <c r="B3" s="40"/>
      <c r="C3" s="40"/>
      <c r="D3" s="40"/>
      <c r="E3" s="40"/>
      <c r="F3" s="40"/>
      <c r="G3" s="40"/>
      <c r="H3" s="336">
        <f>+Doklady!I101</f>
        <v>46053</v>
      </c>
      <c r="I3" s="336"/>
    </row>
    <row r="4" spans="1:11" ht="15.75" customHeight="1" x14ac:dyDescent="0.25">
      <c r="A4" s="41" t="s">
        <v>52</v>
      </c>
      <c r="B4" s="332" t="s">
        <v>53</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54</v>
      </c>
      <c r="B7" s="10" t="s">
        <v>55</v>
      </c>
      <c r="C7" s="10" t="s">
        <v>56</v>
      </c>
      <c r="D7" s="10" t="s">
        <v>57</v>
      </c>
      <c r="E7" s="10" t="s">
        <v>58</v>
      </c>
      <c r="F7" s="10" t="s">
        <v>59</v>
      </c>
      <c r="G7" s="10" t="s">
        <v>60</v>
      </c>
      <c r="H7" s="11" t="s">
        <v>61</v>
      </c>
      <c r="I7" s="58" t="s">
        <v>62</v>
      </c>
      <c r="J7" s="44"/>
    </row>
    <row r="8" spans="1:11" ht="13.2" x14ac:dyDescent="0.25">
      <c r="A8" s="46" t="s">
        <v>63</v>
      </c>
      <c r="B8" s="47" t="s">
        <v>1488</v>
      </c>
      <c r="C8" s="47" t="s">
        <v>64</v>
      </c>
      <c r="D8" s="48">
        <v>46146</v>
      </c>
      <c r="E8" s="46" t="s">
        <v>65</v>
      </c>
      <c r="F8" s="46"/>
      <c r="G8" s="46" t="s">
        <v>66</v>
      </c>
      <c r="H8" s="49">
        <v>1350</v>
      </c>
      <c r="I8" s="55">
        <v>3</v>
      </c>
      <c r="J8" s="44"/>
    </row>
    <row r="9" spans="1:11" ht="13.2" x14ac:dyDescent="0.25">
      <c r="A9" s="46" t="s">
        <v>63</v>
      </c>
      <c r="B9" s="47" t="s">
        <v>1489</v>
      </c>
      <c r="C9" s="47" t="s">
        <v>67</v>
      </c>
      <c r="D9" s="48">
        <v>46147</v>
      </c>
      <c r="E9" s="46" t="s">
        <v>68</v>
      </c>
      <c r="F9" s="46"/>
      <c r="G9" s="46" t="s">
        <v>69</v>
      </c>
      <c r="H9" s="49">
        <v>100</v>
      </c>
      <c r="I9" s="55">
        <v>3</v>
      </c>
      <c r="J9" s="44"/>
    </row>
    <row r="10" spans="1:11" ht="13.2" x14ac:dyDescent="0.25">
      <c r="A10" s="46" t="s">
        <v>63</v>
      </c>
      <c r="B10" s="47" t="s">
        <v>1490</v>
      </c>
      <c r="C10" s="47" t="s">
        <v>70</v>
      </c>
      <c r="D10" s="48">
        <v>46148</v>
      </c>
      <c r="E10" s="46" t="s">
        <v>71</v>
      </c>
      <c r="F10" s="46"/>
      <c r="G10" s="46" t="s">
        <v>72</v>
      </c>
      <c r="H10" s="49">
        <v>50</v>
      </c>
      <c r="I10" s="55">
        <v>3</v>
      </c>
      <c r="J10" s="44"/>
    </row>
    <row r="11" spans="1:11" ht="13.2" x14ac:dyDescent="0.25">
      <c r="A11" s="46" t="s">
        <v>63</v>
      </c>
      <c r="B11" s="47" t="s">
        <v>1491</v>
      </c>
      <c r="C11" s="47" t="s">
        <v>73</v>
      </c>
      <c r="D11" s="48">
        <v>46149</v>
      </c>
      <c r="E11" s="46" t="s">
        <v>74</v>
      </c>
      <c r="F11" s="46"/>
      <c r="G11" s="46" t="s">
        <v>75</v>
      </c>
      <c r="H11" s="49">
        <v>200</v>
      </c>
      <c r="I11" s="55">
        <v>3</v>
      </c>
      <c r="J11" s="44"/>
    </row>
    <row r="12" spans="1:11" ht="13.2" x14ac:dyDescent="0.25">
      <c r="A12" s="46" t="s">
        <v>63</v>
      </c>
      <c r="B12" s="47" t="s">
        <v>1492</v>
      </c>
      <c r="C12" s="47" t="s">
        <v>76</v>
      </c>
      <c r="D12" s="48">
        <v>46150</v>
      </c>
      <c r="E12" s="46" t="s">
        <v>77</v>
      </c>
      <c r="F12" s="46"/>
      <c r="G12" s="46" t="s">
        <v>78</v>
      </c>
      <c r="H12" s="49">
        <v>180</v>
      </c>
      <c r="I12" s="55">
        <v>3</v>
      </c>
      <c r="J12" s="44"/>
    </row>
    <row r="13" spans="1:11" ht="13.2" x14ac:dyDescent="0.25">
      <c r="A13" s="46" t="s">
        <v>63</v>
      </c>
      <c r="B13" s="47" t="s">
        <v>1493</v>
      </c>
      <c r="C13" s="47" t="s">
        <v>79</v>
      </c>
      <c r="D13" s="48">
        <v>46151</v>
      </c>
      <c r="E13" s="46" t="s">
        <v>80</v>
      </c>
      <c r="F13" s="46"/>
      <c r="G13" s="46" t="s">
        <v>81</v>
      </c>
      <c r="H13" s="49">
        <v>505</v>
      </c>
      <c r="I13" s="55">
        <v>3</v>
      </c>
      <c r="J13" s="44"/>
    </row>
    <row r="14" spans="1:11" ht="13.2" x14ac:dyDescent="0.25">
      <c r="A14" s="46" t="s">
        <v>63</v>
      </c>
      <c r="B14" s="47" t="s">
        <v>1494</v>
      </c>
      <c r="C14" s="47" t="s">
        <v>82</v>
      </c>
      <c r="D14" s="48">
        <v>46152</v>
      </c>
      <c r="E14" s="46" t="s">
        <v>83</v>
      </c>
      <c r="F14" s="46"/>
      <c r="G14" s="46" t="s">
        <v>84</v>
      </c>
      <c r="H14" s="49">
        <v>4700</v>
      </c>
      <c r="I14" s="55">
        <v>2</v>
      </c>
      <c r="J14" s="44"/>
    </row>
    <row r="15" spans="1:11" ht="20.399999999999999" x14ac:dyDescent="0.25">
      <c r="A15" s="46" t="s">
        <v>63</v>
      </c>
      <c r="B15" s="47" t="s">
        <v>1495</v>
      </c>
      <c r="C15" s="47" t="s">
        <v>1529</v>
      </c>
      <c r="D15" s="48">
        <v>46153</v>
      </c>
      <c r="E15" s="46" t="s">
        <v>85</v>
      </c>
      <c r="F15" s="46"/>
      <c r="G15" s="46" t="s">
        <v>86</v>
      </c>
      <c r="H15" s="49">
        <v>3330</v>
      </c>
      <c r="I15" s="55">
        <v>2</v>
      </c>
      <c r="J15" s="44"/>
    </row>
    <row r="16" spans="1:11" ht="13.2" x14ac:dyDescent="0.25">
      <c r="A16" s="46" t="s">
        <v>63</v>
      </c>
      <c r="B16" s="47" t="s">
        <v>1496</v>
      </c>
      <c r="C16" s="47" t="s">
        <v>87</v>
      </c>
      <c r="D16" s="48">
        <v>46154</v>
      </c>
      <c r="E16" s="46" t="s">
        <v>88</v>
      </c>
      <c r="F16" s="46"/>
      <c r="G16" s="46" t="s">
        <v>89</v>
      </c>
      <c r="H16" s="49">
        <v>1000</v>
      </c>
      <c r="I16" s="55">
        <v>2</v>
      </c>
      <c r="J16" s="44"/>
    </row>
    <row r="17" spans="1:18" ht="13.2" x14ac:dyDescent="0.25">
      <c r="A17" s="46" t="s">
        <v>63</v>
      </c>
      <c r="B17" s="47" t="s">
        <v>1497</v>
      </c>
      <c r="C17" s="47" t="s">
        <v>90</v>
      </c>
      <c r="D17" s="48">
        <v>46155</v>
      </c>
      <c r="E17" s="46" t="s">
        <v>91</v>
      </c>
      <c r="F17" s="46"/>
      <c r="G17" s="46" t="s">
        <v>92</v>
      </c>
      <c r="H17" s="49">
        <v>300</v>
      </c>
      <c r="I17" s="55">
        <v>2</v>
      </c>
      <c r="J17" s="44"/>
    </row>
    <row r="18" spans="1:18" ht="13.2" x14ac:dyDescent="0.25">
      <c r="A18" s="46" t="s">
        <v>63</v>
      </c>
      <c r="B18" s="47" t="s">
        <v>1498</v>
      </c>
      <c r="C18" s="47" t="s">
        <v>93</v>
      </c>
      <c r="D18" s="48">
        <v>46156</v>
      </c>
      <c r="E18" s="46" t="s">
        <v>94</v>
      </c>
      <c r="F18" s="46"/>
      <c r="G18" s="46" t="s">
        <v>95</v>
      </c>
      <c r="H18" s="49">
        <v>600</v>
      </c>
      <c r="I18" s="55">
        <v>2</v>
      </c>
      <c r="J18" s="44"/>
    </row>
    <row r="19" spans="1:18" ht="20.399999999999999" x14ac:dyDescent="0.25">
      <c r="A19" s="46" t="s">
        <v>63</v>
      </c>
      <c r="B19" s="47" t="s">
        <v>1499</v>
      </c>
      <c r="C19" s="47" t="s">
        <v>96</v>
      </c>
      <c r="D19" s="48">
        <v>46157</v>
      </c>
      <c r="E19" s="46" t="s">
        <v>1535</v>
      </c>
      <c r="F19" s="46"/>
      <c r="G19" s="46" t="s">
        <v>97</v>
      </c>
      <c r="H19" s="49">
        <v>25.9</v>
      </c>
      <c r="I19" s="55">
        <v>2</v>
      </c>
      <c r="J19" s="44"/>
    </row>
    <row r="20" spans="1:18" ht="13.2" x14ac:dyDescent="0.25">
      <c r="A20" s="46" t="s">
        <v>63</v>
      </c>
      <c r="B20" s="47" t="s">
        <v>1500</v>
      </c>
      <c r="C20" s="47" t="s">
        <v>98</v>
      </c>
      <c r="D20" s="48">
        <v>46158</v>
      </c>
      <c r="E20" s="46" t="s">
        <v>99</v>
      </c>
      <c r="F20" s="46"/>
      <c r="G20" s="46" t="s">
        <v>100</v>
      </c>
      <c r="H20" s="49">
        <v>60</v>
      </c>
      <c r="I20" s="55">
        <v>2</v>
      </c>
      <c r="J20" s="44"/>
    </row>
    <row r="21" spans="1:18" ht="20.399999999999999"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6"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2"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2"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3.2"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3.2" x14ac:dyDescent="0.25">
      <c r="A26" s="46" t="s">
        <v>63</v>
      </c>
      <c r="B26" s="50">
        <v>46357</v>
      </c>
      <c r="C26" s="47" t="s">
        <v>106</v>
      </c>
      <c r="D26" s="48">
        <v>46165</v>
      </c>
      <c r="E26" s="46" t="s">
        <v>1539</v>
      </c>
      <c r="F26" s="46"/>
      <c r="G26" s="46" t="s">
        <v>112</v>
      </c>
      <c r="H26" s="49">
        <v>50</v>
      </c>
      <c r="I26" s="55">
        <v>4</v>
      </c>
      <c r="J26" s="44"/>
      <c r="O26" s="44"/>
      <c r="P26" s="44"/>
      <c r="Q26" s="44"/>
      <c r="R26" s="44"/>
    </row>
    <row r="27" spans="1:18" ht="13.2" x14ac:dyDescent="0.25">
      <c r="A27" s="46" t="s">
        <v>63</v>
      </c>
      <c r="B27" s="47" t="s">
        <v>1504</v>
      </c>
      <c r="C27" s="47" t="s">
        <v>113</v>
      </c>
      <c r="D27" s="48">
        <v>46166</v>
      </c>
      <c r="E27" s="46" t="s">
        <v>114</v>
      </c>
      <c r="F27" s="46"/>
      <c r="G27" s="46" t="s">
        <v>115</v>
      </c>
      <c r="H27" s="49">
        <v>9</v>
      </c>
      <c r="I27" s="55">
        <v>4</v>
      </c>
      <c r="J27" s="44"/>
      <c r="O27" s="44"/>
      <c r="P27" s="44"/>
      <c r="Q27" s="44"/>
      <c r="R27" s="44"/>
    </row>
    <row r="28" spans="1:18" ht="20.399999999999999" x14ac:dyDescent="0.25">
      <c r="A28" s="46" t="s">
        <v>63</v>
      </c>
      <c r="B28" s="50">
        <v>46143</v>
      </c>
      <c r="C28" s="47" t="s">
        <v>116</v>
      </c>
      <c r="D28" s="48">
        <v>46167</v>
      </c>
      <c r="E28" s="46" t="s">
        <v>1540</v>
      </c>
      <c r="F28" s="46"/>
      <c r="G28" s="46" t="s">
        <v>117</v>
      </c>
      <c r="H28" s="49">
        <v>10</v>
      </c>
      <c r="I28" s="55">
        <v>4</v>
      </c>
      <c r="J28" s="44"/>
      <c r="O28" s="44"/>
      <c r="P28" s="44"/>
      <c r="Q28" s="44"/>
      <c r="R28" s="44"/>
    </row>
    <row r="29" spans="1:18" ht="13.2" x14ac:dyDescent="0.25">
      <c r="A29" s="46" t="s">
        <v>63</v>
      </c>
      <c r="B29" s="47" t="s">
        <v>118</v>
      </c>
      <c r="C29" s="47" t="s">
        <v>119</v>
      </c>
      <c r="D29" s="48">
        <v>46168</v>
      </c>
      <c r="E29" s="46" t="s">
        <v>1541</v>
      </c>
      <c r="F29" s="46"/>
      <c r="G29" s="46" t="s">
        <v>120</v>
      </c>
      <c r="H29" s="49">
        <v>500</v>
      </c>
      <c r="I29" s="55">
        <v>1</v>
      </c>
      <c r="J29" s="44"/>
      <c r="O29" s="44"/>
      <c r="P29" s="44"/>
      <c r="Q29" s="44"/>
      <c r="R29" s="44"/>
    </row>
    <row r="30" spans="1:18" ht="13.2" x14ac:dyDescent="0.25">
      <c r="A30" s="46" t="s">
        <v>63</v>
      </c>
      <c r="B30" s="47" t="s">
        <v>1505</v>
      </c>
      <c r="C30" s="47" t="s">
        <v>121</v>
      </c>
      <c r="D30" s="48">
        <v>46169</v>
      </c>
      <c r="E30" s="46" t="s">
        <v>122</v>
      </c>
      <c r="F30" s="46"/>
      <c r="G30" s="46" t="s">
        <v>123</v>
      </c>
      <c r="H30" s="49">
        <v>71.2</v>
      </c>
      <c r="I30" s="55">
        <v>3</v>
      </c>
      <c r="J30" s="44"/>
      <c r="O30" s="44"/>
      <c r="P30" s="44"/>
      <c r="Q30" s="44"/>
      <c r="R30" s="44"/>
    </row>
    <row r="31" spans="1:18" ht="51" x14ac:dyDescent="0.25">
      <c r="A31" s="46" t="s">
        <v>63</v>
      </c>
      <c r="B31" s="47" t="s">
        <v>1506</v>
      </c>
      <c r="C31" s="47" t="s">
        <v>1530</v>
      </c>
      <c r="D31" s="48">
        <v>46170</v>
      </c>
      <c r="E31" s="46" t="s">
        <v>1542</v>
      </c>
      <c r="F31" s="46"/>
      <c r="G31" s="46" t="s">
        <v>124</v>
      </c>
      <c r="H31" s="49">
        <v>250</v>
      </c>
      <c r="I31" s="55">
        <v>1</v>
      </c>
      <c r="J31" s="44"/>
    </row>
    <row r="32" spans="1:18" ht="13.2" x14ac:dyDescent="0.25">
      <c r="A32" s="46" t="s">
        <v>63</v>
      </c>
      <c r="B32" s="47" t="s">
        <v>1507</v>
      </c>
      <c r="C32" s="47" t="s">
        <v>125</v>
      </c>
      <c r="D32" s="48">
        <v>46171</v>
      </c>
      <c r="E32" s="46" t="s">
        <v>126</v>
      </c>
      <c r="F32" s="46"/>
      <c r="G32" s="46" t="s">
        <v>127</v>
      </c>
      <c r="H32" s="49">
        <v>320</v>
      </c>
      <c r="I32" s="55">
        <v>5</v>
      </c>
      <c r="J32" s="44"/>
    </row>
    <row r="33" spans="1:18" ht="13.2" x14ac:dyDescent="0.25">
      <c r="A33" s="46" t="s">
        <v>63</v>
      </c>
      <c r="B33" s="47" t="s">
        <v>1508</v>
      </c>
      <c r="C33" s="47" t="s">
        <v>128</v>
      </c>
      <c r="D33" s="48">
        <v>46172</v>
      </c>
      <c r="E33" s="46" t="s">
        <v>1543</v>
      </c>
      <c r="F33" s="46"/>
      <c r="G33" s="46" t="s">
        <v>129</v>
      </c>
      <c r="H33" s="49">
        <v>40</v>
      </c>
      <c r="I33" s="55">
        <v>4</v>
      </c>
      <c r="J33" s="44"/>
    </row>
    <row r="34" spans="1:18" ht="13.2" x14ac:dyDescent="0.25">
      <c r="A34" s="46" t="s">
        <v>63</v>
      </c>
      <c r="B34" s="50">
        <v>46023</v>
      </c>
      <c r="C34" s="47" t="s">
        <v>1531</v>
      </c>
      <c r="D34" s="48">
        <v>46173</v>
      </c>
      <c r="E34" s="46" t="s">
        <v>130</v>
      </c>
      <c r="F34" s="46"/>
      <c r="G34" s="46" t="s">
        <v>131</v>
      </c>
      <c r="H34" s="49">
        <v>25</v>
      </c>
      <c r="I34" s="55">
        <v>4</v>
      </c>
      <c r="J34" s="44"/>
    </row>
    <row r="35" spans="1:18" ht="13.2" x14ac:dyDescent="0.25">
      <c r="A35" s="46" t="s">
        <v>63</v>
      </c>
      <c r="B35" s="50">
        <v>46082</v>
      </c>
      <c r="C35" s="47" t="s">
        <v>132</v>
      </c>
      <c r="D35" s="48">
        <v>46174</v>
      </c>
      <c r="E35" s="46" t="s">
        <v>1544</v>
      </c>
      <c r="F35" s="46"/>
      <c r="G35" s="46" t="s">
        <v>133</v>
      </c>
      <c r="H35" s="49">
        <v>150</v>
      </c>
      <c r="I35" s="55">
        <v>4</v>
      </c>
      <c r="J35" s="44"/>
    </row>
    <row r="36" spans="1:18" ht="13.2"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799999999999997"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399999999999999"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399999999999999"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799999999999997"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399999999999999"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399999999999999"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399999999999999"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799999999999997"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399999999999999"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399999999999999"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799999999999997"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799999999999997"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0.6"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211" priority="2" stopIfTrue="1">
      <formula>$A8&lt;&gt;""</formula>
    </cfRule>
  </conditionalFormatting>
  <conditionalFormatting sqref="B68:C68 B69:H2878">
    <cfRule type="expression" dxfId="210" priority="3" stopIfTrue="1">
      <formula>$A68&lt;&gt;""</formula>
    </cfRule>
  </conditionalFormatting>
  <conditionalFormatting sqref="D2876:D2903">
    <cfRule type="expression" dxfId="209" priority="6" stopIfTrue="1">
      <formula>$A2876&lt;&gt;""</formula>
    </cfRule>
  </conditionalFormatting>
  <dataValidations count="5">
    <dataValidation type="date" allowBlank="1" showInputMessage="1" showErrorMessage="1" sqref="D69:D2903">
      <formula1>41640</formula1>
      <formula2>42004</formula2>
    </dataValidation>
    <dataValidation type="date" allowBlank="1" showInputMessage="1" showErrorMessage="1" sqref="D7">
      <formula1>42370</formula1>
      <formula2>42735</formula2>
    </dataValidation>
    <dataValidation type="decimal" operator="greaterThan" allowBlank="1" showInputMessage="1" showErrorMessage="1" sqref="H68:H2875 I68 H8:I67">
      <formula1>0</formula1>
    </dataValidation>
    <dataValidation type="list" allowBlank="1" showInputMessage="1" sqref="E8:F2875">
      <formula1>#REF!</formula1>
    </dataValidation>
    <dataValidation allowBlank="1" sqref="B8:C2875"/>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40" t="s">
        <v>1561</v>
      </c>
      <c r="B1" s="341"/>
      <c r="C1" s="166">
        <v>46265</v>
      </c>
      <c r="D1" s="26"/>
      <c r="G1" s="244">
        <v>46053</v>
      </c>
    </row>
    <row r="2" spans="1:7" ht="13.8" x14ac:dyDescent="0.25">
      <c r="A2" s="28"/>
      <c r="B2" s="28"/>
      <c r="G2" s="244">
        <v>46081</v>
      </c>
    </row>
    <row r="3" spans="1:7" ht="13.8" x14ac:dyDescent="0.25">
      <c r="A3" s="30" t="s">
        <v>214</v>
      </c>
      <c r="B3" s="338" t="str">
        <f>INDEX(Adr!B:B,Doklady!B102+1)</f>
        <v>Slovenský zväz psích záprahov</v>
      </c>
      <c r="C3" s="338"/>
      <c r="D3" s="338"/>
      <c r="G3" s="244">
        <v>46112</v>
      </c>
    </row>
    <row r="4" spans="1:7" ht="13.8" x14ac:dyDescent="0.25">
      <c r="A4" s="30" t="s">
        <v>215</v>
      </c>
      <c r="B4" s="29" t="str">
        <f>RIGHT("0000"&amp;INDEX(Adr!A:A,Doklady!B102+1),8)</f>
        <v>37818058</v>
      </c>
      <c r="G4" s="244">
        <v>46142</v>
      </c>
    </row>
    <row r="5" spans="1:7" ht="13.8" x14ac:dyDescent="0.25">
      <c r="A5" s="30" t="s">
        <v>216</v>
      </c>
      <c r="B5" s="29" t="str">
        <f>INDEX(Adr!D:D,Doklady!B102+1)&amp;", "&amp;INDEX(Adr!E:E,Doklady!B102+1)</f>
        <v>Studienka 175, Studienka</v>
      </c>
      <c r="G5" s="244">
        <v>46173</v>
      </c>
    </row>
    <row r="6" spans="1:7" ht="13.8" x14ac:dyDescent="0.25">
      <c r="A6" s="30"/>
      <c r="G6" s="244">
        <v>46203</v>
      </c>
    </row>
    <row r="7" spans="1:7" ht="13.8" x14ac:dyDescent="0.25">
      <c r="G7" s="244">
        <v>46234</v>
      </c>
    </row>
    <row r="8" spans="1:7" ht="13.8" x14ac:dyDescent="0.25">
      <c r="G8" s="244">
        <v>46265</v>
      </c>
    </row>
    <row r="9" spans="1:7" ht="20.399999999999999" x14ac:dyDescent="0.25">
      <c r="A9" s="31" t="s">
        <v>217</v>
      </c>
      <c r="B9" s="31" t="s">
        <v>217</v>
      </c>
      <c r="C9" s="32" t="s">
        <v>218</v>
      </c>
      <c r="G9" s="244">
        <v>46295</v>
      </c>
    </row>
    <row r="10" spans="1:7" ht="13.8" x14ac:dyDescent="0.25">
      <c r="A10" s="133" t="s">
        <v>219</v>
      </c>
      <c r="B10" s="134" t="s">
        <v>220</v>
      </c>
      <c r="C10" s="167">
        <f>+Spolu!C10</f>
        <v>0</v>
      </c>
      <c r="G10" s="244">
        <v>46326</v>
      </c>
    </row>
    <row r="11" spans="1:7" ht="13.8" x14ac:dyDescent="0.25">
      <c r="A11" s="133" t="s">
        <v>221</v>
      </c>
      <c r="B11" s="134" t="s">
        <v>222</v>
      </c>
      <c r="C11" s="167">
        <f>+Spolu!C11</f>
        <v>42720</v>
      </c>
      <c r="G11" s="244">
        <v>46356</v>
      </c>
    </row>
    <row r="12" spans="1:7" ht="13.8" x14ac:dyDescent="0.25">
      <c r="A12" s="133" t="s">
        <v>223</v>
      </c>
      <c r="B12" s="134" t="s">
        <v>224</v>
      </c>
      <c r="C12" s="167">
        <f>+Spolu!C12</f>
        <v>0</v>
      </c>
      <c r="G12" s="244">
        <v>46387</v>
      </c>
    </row>
    <row r="13" spans="1:7" ht="13.8" x14ac:dyDescent="0.25">
      <c r="A13" s="133" t="s">
        <v>225</v>
      </c>
      <c r="B13" s="134" t="s">
        <v>226</v>
      </c>
      <c r="C13" s="167">
        <f>+Spolu!C13</f>
        <v>0</v>
      </c>
      <c r="G13" s="244"/>
    </row>
    <row r="14" spans="1:7" ht="13.8" x14ac:dyDescent="0.25">
      <c r="A14" s="133" t="s">
        <v>227</v>
      </c>
      <c r="B14" s="134" t="s">
        <v>228</v>
      </c>
      <c r="C14" s="167">
        <f>+Spolu!C14</f>
        <v>0</v>
      </c>
      <c r="G14" s="244"/>
    </row>
    <row r="15" spans="1:7" ht="13.8" x14ac:dyDescent="0.25">
      <c r="A15" s="33" t="s">
        <v>229</v>
      </c>
      <c r="B15" s="132"/>
      <c r="C15" s="34">
        <f>SUM(C10:C14)</f>
        <v>42720</v>
      </c>
      <c r="G15" s="244"/>
    </row>
    <row r="16" spans="1:7" ht="13.8" x14ac:dyDescent="0.25">
      <c r="G16" s="244"/>
    </row>
    <row r="17" spans="1:5" ht="72" customHeight="1" x14ac:dyDescent="0.25">
      <c r="A17" s="339" t="s">
        <v>230</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tr">
        <f>Doklady!A100</f>
        <v>Priebežné čerpanie a vyúčtovanie finančných prostriedkov poskytnutých zo štátneho rozpočtu v oblasti športu v roku 2026</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52" t="s">
        <v>52</v>
      </c>
      <c r="C3" s="351" t="str">
        <f>INDEX(Adr!B2:B242,Doklady!B102)</f>
        <v>Slovenský zväz psích záprahov</v>
      </c>
      <c r="D3" s="351"/>
      <c r="E3" s="351"/>
      <c r="F3" s="351"/>
      <c r="G3" s="207"/>
      <c r="H3" s="207"/>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215</v>
      </c>
      <c r="C4" s="66" t="str">
        <f>INDEX(Adr!A2:A242,Doklady!B102)</f>
        <v>37818058</v>
      </c>
      <c r="I4" s="65">
        <f>Doklady!I101</f>
        <v>46053</v>
      </c>
      <c r="J4" s="85"/>
      <c r="K4" s="85"/>
      <c r="L4" s="85"/>
      <c r="M4" s="85"/>
      <c r="N4" s="85"/>
      <c r="O4" s="85"/>
      <c r="P4" s="85"/>
      <c r="Q4" s="85"/>
      <c r="R4" s="85"/>
      <c r="S4" s="85"/>
      <c r="T4" s="85"/>
      <c r="U4" s="85"/>
      <c r="V4" s="85"/>
      <c r="W4" s="85"/>
      <c r="X4" s="85"/>
      <c r="Y4" s="85"/>
      <c r="Z4" s="85"/>
    </row>
    <row r="5" spans="1:26" s="9" customFormat="1" ht="13.2" x14ac:dyDescent="0.2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216</v>
      </c>
      <c r="C6" s="9" t="str">
        <f>INDEX(Adr!D2:D242,Doklady!B102)&amp;", "&amp;INDEX(Adr!E2:E242,Doklady!B102)&amp;", "&amp;INDEX(Adr!F2:F242,Doklady!B102)</f>
        <v>Studienka 175, Studienka, 908 75</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52" t="s">
        <v>235</v>
      </c>
      <c r="F9" s="353"/>
      <c r="J9" s="8"/>
      <c r="L9" s="118"/>
      <c r="M9" s="118"/>
      <c r="N9" s="118"/>
      <c r="O9" s="118"/>
      <c r="P9" s="118"/>
      <c r="Q9" s="118"/>
      <c r="R9" s="118"/>
      <c r="S9" s="118"/>
    </row>
    <row r="10" spans="1:26" ht="17.399999999999999" x14ac:dyDescent="0.3">
      <c r="A10" s="69" t="s">
        <v>219</v>
      </c>
      <c r="B10" s="70" t="s">
        <v>220</v>
      </c>
      <c r="C10" s="126">
        <f>SUMIF(FP!J:J,Doklady!$B$1&amp;A10,FP!D:D)</f>
        <v>0</v>
      </c>
      <c r="D10" s="126">
        <f>C10-E10</f>
        <v>0</v>
      </c>
      <c r="E10" s="343">
        <f>SUMIF(K:K,A10,I:I)</f>
        <v>0</v>
      </c>
      <c r="F10" s="344"/>
      <c r="L10" s="120" t="s">
        <v>236</v>
      </c>
      <c r="M10" s="118"/>
      <c r="N10" s="118"/>
      <c r="O10" s="118"/>
      <c r="P10" s="118"/>
      <c r="Q10" s="118"/>
      <c r="R10" s="118"/>
      <c r="S10" s="118"/>
    </row>
    <row r="11" spans="1:26" ht="17.399999999999999" x14ac:dyDescent="0.3">
      <c r="A11" s="69" t="s">
        <v>221</v>
      </c>
      <c r="B11" s="70" t="s">
        <v>222</v>
      </c>
      <c r="C11" s="126">
        <f>SUMIF(FP!J:J,Doklady!$B$1&amp;A11,FP!D:D)</f>
        <v>42720</v>
      </c>
      <c r="D11" s="126">
        <f>+C11-E11</f>
        <v>11197.620000000003</v>
      </c>
      <c r="E11" s="354">
        <f>+I39-I42+I44-I47</f>
        <v>31522.379999999997</v>
      </c>
      <c r="F11" s="355"/>
      <c r="J11" s="168"/>
      <c r="L11" s="153" t="str">
        <f>L41</f>
        <v>a - psie záprahy - bežné transfery</v>
      </c>
      <c r="M11" s="118"/>
      <c r="N11" s="118"/>
      <c r="O11" s="118"/>
      <c r="P11" s="118"/>
      <c r="Q11" s="118"/>
      <c r="R11" s="118"/>
      <c r="S11" s="118"/>
    </row>
    <row r="12" spans="1:26" ht="17.399999999999999" x14ac:dyDescent="0.3">
      <c r="A12" s="69" t="s">
        <v>223</v>
      </c>
      <c r="B12" s="70" t="s">
        <v>224</v>
      </c>
      <c r="C12" s="126">
        <f>SUMIF(FP!J:J,Doklady!$B$1&amp;A12,FP!D:D)</f>
        <v>0</v>
      </c>
      <c r="D12" s="126">
        <f>C12-E12</f>
        <v>0</v>
      </c>
      <c r="E12" s="343">
        <f>SUMIF(K:K,A12,I:I)</f>
        <v>0</v>
      </c>
      <c r="F12" s="344"/>
      <c r="J12" s="169"/>
      <c r="L12" s="153" t="str">
        <f>L42</f>
        <v>a - psie záprahy - kapitálové transfery</v>
      </c>
      <c r="N12" s="118"/>
      <c r="O12" s="118"/>
      <c r="P12" s="118"/>
      <c r="Q12" s="118"/>
      <c r="R12" s="118"/>
      <c r="S12" s="118"/>
    </row>
    <row r="13" spans="1:26" ht="17.399999999999999" x14ac:dyDescent="0.3">
      <c r="A13" s="69" t="s">
        <v>225</v>
      </c>
      <c r="B13" s="70" t="s">
        <v>226</v>
      </c>
      <c r="C13" s="126">
        <f>SUMIF(FP!J:J,Doklady!$B$1&amp;A13,FP!D:D)</f>
        <v>0</v>
      </c>
      <c r="D13" s="126">
        <f>C13-E13</f>
        <v>0</v>
      </c>
      <c r="E13" s="343">
        <f>SUMIF(K:K,A13,I:I)</f>
        <v>0</v>
      </c>
      <c r="F13" s="344"/>
      <c r="J13" s="8"/>
      <c r="L13" s="153">
        <f>L46</f>
        <v>2</v>
      </c>
      <c r="N13" s="118"/>
      <c r="O13" s="118"/>
      <c r="P13" s="118"/>
      <c r="Q13" s="118"/>
      <c r="R13" s="118"/>
      <c r="S13" s="118"/>
    </row>
    <row r="14" spans="1:26" ht="18" thickBot="1" x14ac:dyDescent="0.35">
      <c r="A14" s="69" t="s">
        <v>227</v>
      </c>
      <c r="B14" s="70" t="s">
        <v>228</v>
      </c>
      <c r="C14" s="126">
        <f>SUMIF(FP!J:J,Doklady!$B$1&amp;A14,FP!D:D)</f>
        <v>0</v>
      </c>
      <c r="D14" s="126">
        <f>C14-E14</f>
        <v>0</v>
      </c>
      <c r="E14" s="356">
        <f>SUMIF(K:K,A14,I:I)</f>
        <v>0</v>
      </c>
      <c r="F14" s="357"/>
      <c r="J14" s="8"/>
      <c r="L14" s="153" t="str">
        <f>L47</f>
        <v>2</v>
      </c>
      <c r="N14" s="118"/>
      <c r="O14" s="118"/>
      <c r="P14" s="118"/>
      <c r="Q14" s="118"/>
      <c r="R14" s="118"/>
      <c r="S14" s="118"/>
    </row>
    <row r="15" spans="1:26" ht="5.25" customHeight="1" thickTop="1" x14ac:dyDescent="0.25">
      <c r="I15" s="9"/>
    </row>
    <row r="16" spans="1:26" s="9" customFormat="1" ht="13.2" x14ac:dyDescent="0.25">
      <c r="A16" s="117" t="s">
        <v>237</v>
      </c>
      <c r="B16" s="363" t="s">
        <v>238</v>
      </c>
      <c r="C16" s="364"/>
      <c r="D16" s="364"/>
      <c r="E16" s="364"/>
      <c r="F16" s="364"/>
      <c r="G16" s="364"/>
      <c r="H16" s="365"/>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8" t="s">
        <v>241</v>
      </c>
      <c r="C17" s="358"/>
      <c r="D17" s="358"/>
      <c r="E17" s="358"/>
      <c r="F17" s="358"/>
      <c r="G17" s="358"/>
      <c r="H17" s="358"/>
      <c r="I17" s="73">
        <f>SUMIF(FP!I:I,Doklady!$B$1&amp;A17,FP!D:D)</f>
        <v>42720</v>
      </c>
      <c r="T17" s="86"/>
    </row>
    <row r="18" spans="1:20" x14ac:dyDescent="0.2">
      <c r="A18" s="135" t="s">
        <v>242</v>
      </c>
      <c r="B18" s="358" t="s">
        <v>243</v>
      </c>
      <c r="C18" s="358"/>
      <c r="D18" s="358"/>
      <c r="E18" s="358"/>
      <c r="F18" s="358"/>
      <c r="G18" s="358"/>
      <c r="H18" s="358"/>
      <c r="I18" s="73">
        <f>SUMIF(FP!I:I,Doklady!$B$1&amp;A18,FP!D:D)</f>
        <v>0</v>
      </c>
    </row>
    <row r="19" spans="1:20" x14ac:dyDescent="0.2">
      <c r="A19" s="115" t="s">
        <v>244</v>
      </c>
      <c r="B19" s="358" t="s">
        <v>245</v>
      </c>
      <c r="C19" s="358"/>
      <c r="D19" s="358"/>
      <c r="E19" s="358"/>
      <c r="F19" s="358"/>
      <c r="G19" s="358"/>
      <c r="H19" s="358"/>
      <c r="I19" s="73">
        <f>SUMIF(FP!I:I,Doklady!$B$1&amp;A19,FP!D:D)</f>
        <v>0</v>
      </c>
    </row>
    <row r="20" spans="1:20" x14ac:dyDescent="0.2">
      <c r="A20" s="135" t="s">
        <v>246</v>
      </c>
      <c r="B20" s="347" t="s">
        <v>247</v>
      </c>
      <c r="C20" s="348"/>
      <c r="D20" s="348"/>
      <c r="E20" s="348"/>
      <c r="F20" s="348"/>
      <c r="G20" s="348"/>
      <c r="H20" s="349"/>
      <c r="I20" s="73">
        <f>SUMIF(FP!I:I,Doklady!$B$1&amp;A20,FP!D:D)</f>
        <v>0</v>
      </c>
      <c r="T20" s="86"/>
    </row>
    <row r="21" spans="1:20" x14ac:dyDescent="0.2">
      <c r="A21" s="115" t="s">
        <v>248</v>
      </c>
      <c r="B21" s="347" t="s">
        <v>249</v>
      </c>
      <c r="C21" s="348"/>
      <c r="D21" s="348"/>
      <c r="E21" s="348"/>
      <c r="F21" s="348"/>
      <c r="G21" s="348"/>
      <c r="H21" s="349"/>
      <c r="I21" s="73">
        <f>SUMIF(FP!I:I,Doklady!$B$1&amp;A21,FP!D:D)</f>
        <v>0</v>
      </c>
      <c r="T21" s="86"/>
    </row>
    <row r="22" spans="1:20" x14ac:dyDescent="0.2">
      <c r="A22" s="135" t="s">
        <v>250</v>
      </c>
      <c r="B22" s="366" t="s">
        <v>251</v>
      </c>
      <c r="C22" s="367"/>
      <c r="D22" s="367"/>
      <c r="E22" s="367"/>
      <c r="F22" s="367"/>
      <c r="G22" s="367"/>
      <c r="H22" s="368"/>
      <c r="I22" s="73">
        <f>SUMIF(FP!I:I,Doklady!$B$1&amp;A22,FP!D:D)</f>
        <v>0</v>
      </c>
      <c r="T22" s="86"/>
    </row>
    <row r="23" spans="1:20" x14ac:dyDescent="0.2">
      <c r="A23" s="115" t="s">
        <v>252</v>
      </c>
      <c r="B23" s="347" t="s">
        <v>253</v>
      </c>
      <c r="C23" s="348"/>
      <c r="D23" s="348"/>
      <c r="E23" s="348"/>
      <c r="F23" s="348"/>
      <c r="G23" s="348"/>
      <c r="H23" s="349"/>
      <c r="I23" s="73">
        <f>SUMIF(FP!I:I,Doklady!$B$1&amp;A23,FP!D:D)</f>
        <v>0</v>
      </c>
      <c r="T23" s="86"/>
    </row>
    <row r="24" spans="1:20" x14ac:dyDescent="0.2">
      <c r="A24" s="135" t="s">
        <v>254</v>
      </c>
      <c r="B24" s="347" t="s">
        <v>255</v>
      </c>
      <c r="C24" s="348"/>
      <c r="D24" s="348"/>
      <c r="E24" s="348"/>
      <c r="F24" s="348"/>
      <c r="G24" s="348"/>
      <c r="H24" s="349"/>
      <c r="I24" s="73">
        <f>SUMIF(FP!I:I,Doklady!$B$1&amp;A24,FP!D:D)</f>
        <v>0</v>
      </c>
      <c r="T24" s="86"/>
    </row>
    <row r="25" spans="1:20" x14ac:dyDescent="0.2">
      <c r="A25" s="115" t="s">
        <v>256</v>
      </c>
      <c r="B25" s="359" t="s">
        <v>1464</v>
      </c>
      <c r="C25" s="360"/>
      <c r="D25" s="360"/>
      <c r="E25" s="360"/>
      <c r="F25" s="360"/>
      <c r="G25" s="360"/>
      <c r="H25" s="361"/>
      <c r="I25" s="73">
        <f>SUMIF(FP!I:I,Doklady!$B$1&amp;A25,FP!D:D)</f>
        <v>0</v>
      </c>
      <c r="T25" s="86"/>
    </row>
    <row r="26" spans="1:20" x14ac:dyDescent="0.2">
      <c r="A26" s="135" t="s">
        <v>257</v>
      </c>
      <c r="B26" s="347" t="s">
        <v>258</v>
      </c>
      <c r="C26" s="348"/>
      <c r="D26" s="348"/>
      <c r="E26" s="348"/>
      <c r="F26" s="348"/>
      <c r="G26" s="348"/>
      <c r="H26" s="349"/>
      <c r="I26" s="73">
        <f>SUMIF(FP!I:I,Doklady!$B$1&amp;A26,FP!D:D)</f>
        <v>0</v>
      </c>
      <c r="T26" s="86"/>
    </row>
    <row r="27" spans="1:20" x14ac:dyDescent="0.2">
      <c r="A27" s="115" t="s">
        <v>259</v>
      </c>
      <c r="B27" s="347" t="s">
        <v>260</v>
      </c>
      <c r="C27" s="348"/>
      <c r="D27" s="348"/>
      <c r="E27" s="348"/>
      <c r="F27" s="348"/>
      <c r="G27" s="348"/>
      <c r="H27" s="349"/>
      <c r="I27" s="73">
        <f>SUMIF(FP!I:I,Doklady!$B$1&amp;A27,FP!D:D)</f>
        <v>0</v>
      </c>
      <c r="T27" s="86"/>
    </row>
    <row r="28" spans="1:20" x14ac:dyDescent="0.2">
      <c r="A28" s="135" t="s">
        <v>261</v>
      </c>
      <c r="B28" s="347" t="s">
        <v>1476</v>
      </c>
      <c r="C28" s="348"/>
      <c r="D28" s="348"/>
      <c r="E28" s="348"/>
      <c r="F28" s="348"/>
      <c r="G28" s="348"/>
      <c r="H28" s="349"/>
      <c r="I28" s="73">
        <f>SUMIF(FP!I:I,Doklady!$B$1&amp;A28,FP!D:D)</f>
        <v>0</v>
      </c>
      <c r="T28" s="86"/>
    </row>
    <row r="29" spans="1:20" x14ac:dyDescent="0.2">
      <c r="A29" s="115" t="s">
        <v>263</v>
      </c>
      <c r="B29" s="347" t="s">
        <v>264</v>
      </c>
      <c r="C29" s="348"/>
      <c r="D29" s="348"/>
      <c r="E29" s="348"/>
      <c r="F29" s="348"/>
      <c r="G29" s="348"/>
      <c r="H29" s="349"/>
      <c r="I29" s="73">
        <f>SUMIF(FP!I:I,Doklady!$B$1&amp;A29,FP!D:D)</f>
        <v>0</v>
      </c>
      <c r="T29" s="86"/>
    </row>
    <row r="30" spans="1:20" hidden="1" x14ac:dyDescent="0.2">
      <c r="A30" s="135" t="s">
        <v>265</v>
      </c>
      <c r="B30" s="347"/>
      <c r="C30" s="348"/>
      <c r="D30" s="348"/>
      <c r="E30" s="348"/>
      <c r="F30" s="348"/>
      <c r="G30" s="348"/>
      <c r="H30" s="349"/>
      <c r="I30" s="73">
        <f>SUMIF(FP!I:I,Doklady!$B$1&amp;A30,FP!D:D)</f>
        <v>0</v>
      </c>
      <c r="T30" s="86"/>
    </row>
    <row r="31" spans="1:20" hidden="1" x14ac:dyDescent="0.2">
      <c r="A31" s="115" t="s">
        <v>266</v>
      </c>
      <c r="B31" s="347"/>
      <c r="C31" s="348"/>
      <c r="D31" s="348"/>
      <c r="E31" s="348"/>
      <c r="F31" s="348"/>
      <c r="G31" s="348"/>
      <c r="H31" s="349"/>
      <c r="I31" s="73">
        <f>SUMIF(FP!I:I,Doklady!$B$1&amp;A31,FP!D:D)</f>
        <v>0</v>
      </c>
      <c r="T31" s="86"/>
    </row>
    <row r="32" spans="1:20" hidden="1" x14ac:dyDescent="0.2">
      <c r="A32" s="135" t="s">
        <v>267</v>
      </c>
      <c r="B32" s="369"/>
      <c r="C32" s="370"/>
      <c r="D32" s="370"/>
      <c r="E32" s="370"/>
      <c r="F32" s="370"/>
      <c r="G32" s="370"/>
      <c r="H32" s="371"/>
      <c r="I32" s="73">
        <f>SUMIF(FP!I:I,Doklady!$B$1&amp;A32,FP!D:D)</f>
        <v>0</v>
      </c>
      <c r="T32" s="86"/>
    </row>
    <row r="33" spans="1:21" hidden="1" x14ac:dyDescent="0.2">
      <c r="A33" s="115" t="s">
        <v>268</v>
      </c>
      <c r="B33" s="369"/>
      <c r="C33" s="370"/>
      <c r="D33" s="370"/>
      <c r="E33" s="370"/>
      <c r="F33" s="370"/>
      <c r="G33" s="370"/>
      <c r="H33" s="371"/>
      <c r="I33" s="73">
        <f>SUMIF(FP!I:I,Doklady!$B$1&amp;A33,FP!D:D)</f>
        <v>0</v>
      </c>
      <c r="T33" s="86"/>
    </row>
    <row r="34" spans="1:21" hidden="1" x14ac:dyDescent="0.2">
      <c r="A34" s="135" t="s">
        <v>269</v>
      </c>
      <c r="B34" s="372"/>
      <c r="C34" s="372"/>
      <c r="D34" s="372"/>
      <c r="E34" s="372"/>
      <c r="F34" s="372"/>
      <c r="G34" s="372"/>
      <c r="H34" s="372"/>
      <c r="I34" s="73">
        <f>SUMIF(FP!I:I,Doklady!$B$1&amp;A34,FP!D:D)</f>
        <v>0</v>
      </c>
      <c r="J34" s="8"/>
      <c r="K34" s="8"/>
    </row>
    <row r="36" spans="1:21" ht="13.2" x14ac:dyDescent="0.25">
      <c r="A36" s="121" t="s">
        <v>270</v>
      </c>
      <c r="B36" s="121"/>
      <c r="C36" s="212">
        <v>1</v>
      </c>
      <c r="D36" s="212">
        <v>2</v>
      </c>
      <c r="E36" s="212">
        <v>3</v>
      </c>
      <c r="F36" s="212">
        <v>4</v>
      </c>
      <c r="G36" s="212">
        <v>5</v>
      </c>
      <c r="H36" s="212">
        <v>5</v>
      </c>
      <c r="I36" s="122"/>
    </row>
    <row r="37" spans="1:21" ht="3.75" customHeight="1" x14ac:dyDescent="0.2"/>
    <row r="38" spans="1:21" ht="20.399999999999999" x14ac:dyDescent="0.2">
      <c r="A38" s="67" t="s">
        <v>237</v>
      </c>
      <c r="B38" s="67" t="str">
        <f>"Šport "&amp;K40</f>
        <v>Šport psie záprahy</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8544</v>
      </c>
      <c r="D39" s="78">
        <f>I39*0.2</f>
        <v>8544</v>
      </c>
      <c r="E39" s="78">
        <f>I39*0.25</f>
        <v>10680</v>
      </c>
      <c r="F39" s="78">
        <f>+I39*0.15</f>
        <v>6408</v>
      </c>
      <c r="G39" s="78">
        <f>+MAX(I39-C39-D39-E39-F39-H39,0)</f>
        <v>8544</v>
      </c>
      <c r="H39" s="78">
        <f>+IFERROR(VLOOKUP(K40&amp;" - kapitálové transfery",B$53:C$90,2,0),0)</f>
        <v>0</v>
      </c>
      <c r="I39" s="73">
        <f>SUMIF(FP!K:K,K40,FP!D:D)</f>
        <v>42720</v>
      </c>
      <c r="L39" s="84">
        <f>COUNTIF(FP!N:N,Doklady!B1&amp;"aK")</f>
        <v>0</v>
      </c>
      <c r="T39" s="86"/>
    </row>
    <row r="40" spans="1:21" x14ac:dyDescent="0.2">
      <c r="A40" s="115" t="s">
        <v>240</v>
      </c>
      <c r="B40" s="116" t="s">
        <v>274</v>
      </c>
      <c r="C40" s="78">
        <f>DSUM(Doklady!A103:J10000,"GGG",Spolu!L40:M42)</f>
        <v>3568</v>
      </c>
      <c r="D40" s="78">
        <f>DSUM(Doklady!A103:J10000,"GGG",Spolu!N40:O42)</f>
        <v>960</v>
      </c>
      <c r="E40" s="78">
        <f>DSUM(Doklady!A103:J10000,"GGG",Spolu!P40:Q42)</f>
        <v>1280</v>
      </c>
      <c r="F40" s="78">
        <f>DSUM(Doklady!A103:J10000,"GGG",Spolu!R40:S42)</f>
        <v>1433.9700000000003</v>
      </c>
      <c r="G40" s="78">
        <f>DSUM(Doklady!A103:J10000,"GGG",Spolu!T40:U42)-H40</f>
        <v>3955.65</v>
      </c>
      <c r="H40" s="78">
        <f>+IFERROR(VLOOKUP(K40&amp;" - kapitálové transfery",B$53:D$90,3,0),0)</f>
        <v>0</v>
      </c>
      <c r="I40" s="73">
        <f>+C40+D40+E40+F40+G40+H40</f>
        <v>11197.62</v>
      </c>
      <c r="J40" s="210" t="str">
        <f>+K45</f>
        <v>.</v>
      </c>
      <c r="K40" s="210" t="str">
        <f>IF(L38&gt;0,INDEX(FP!K:K,Doklady!B2),".")</f>
        <v>psie záprahy</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4976</v>
      </c>
      <c r="D41" s="78">
        <f>MAX(D39-D40,0)</f>
        <v>7584</v>
      </c>
      <c r="E41" s="78">
        <f>MAX(E39-E40,0)</f>
        <v>9400</v>
      </c>
      <c r="F41" s="78">
        <f>MIN(I39,MAX(-F39+F40,0))</f>
        <v>0</v>
      </c>
      <c r="G41" s="78">
        <f>MIN(J39,MAX(-G39+G40+MIN(F40-F39,0),0))</f>
        <v>0</v>
      </c>
      <c r="H41" s="78">
        <f>MAX(H39-H40,0)</f>
        <v>0</v>
      </c>
      <c r="I41" s="124">
        <f>+I39-I42</f>
        <v>31522.379999999997</v>
      </c>
      <c r="J41" s="211">
        <f>+K46</f>
        <v>0</v>
      </c>
      <c r="K41" s="211">
        <f>+I41-H41</f>
        <v>31522.379999999997</v>
      </c>
      <c r="L41" s="153" t="str">
        <f>IF(L38&gt;0,"a - "&amp;INDEX(FP!C:C,Doklady!B2),2)</f>
        <v>a - psie záprahy - bežné transfery</v>
      </c>
      <c r="M41" s="120">
        <v>1</v>
      </c>
      <c r="N41" s="153" t="str">
        <f>+L41</f>
        <v>a - psie záprahy - bežné transfery</v>
      </c>
      <c r="O41" s="120">
        <v>2</v>
      </c>
      <c r="P41" s="153" t="str">
        <f>+L41</f>
        <v>a - psie záprahy - bežné transfery</v>
      </c>
      <c r="Q41" s="120">
        <v>3</v>
      </c>
      <c r="R41" s="153" t="str">
        <f>+L41</f>
        <v>a - psie záprahy - bežné transfery</v>
      </c>
      <c r="S41" s="120">
        <v>4</v>
      </c>
      <c r="T41" s="153" t="str">
        <f>+L41</f>
        <v>a - psie záprahy - bežné transfery</v>
      </c>
      <c r="U41" s="120">
        <v>5</v>
      </c>
    </row>
    <row r="42" spans="1:21" ht="10.5" customHeight="1" x14ac:dyDescent="0.2">
      <c r="A42" s="115" t="s">
        <v>240</v>
      </c>
      <c r="B42" s="116" t="s">
        <v>277</v>
      </c>
      <c r="C42" s="73">
        <f>+C40</f>
        <v>3568</v>
      </c>
      <c r="D42" s="208">
        <f>+D40</f>
        <v>960</v>
      </c>
      <c r="E42" s="208">
        <f>+E40</f>
        <v>1280</v>
      </c>
      <c r="F42" s="208">
        <f>+MIN(F39:F40)</f>
        <v>1433.9700000000003</v>
      </c>
      <c r="G42" s="208">
        <f>+MIN(G39+MAX(F39-F40,0)-MAX(E40-E39,0)-MAX(D40-D39,0)-MAX(C40-C39,0),G40)</f>
        <v>3955.65</v>
      </c>
      <c r="H42" s="208">
        <f>+MIN(H39:H40)</f>
        <v>0</v>
      </c>
      <c r="I42" s="73">
        <f>+C42+D42+E42+MIN(F39:F40)+G42+H42</f>
        <v>11197.62</v>
      </c>
      <c r="J42" s="211">
        <f>+K47</f>
        <v>0</v>
      </c>
      <c r="K42" s="211">
        <f>+I42-H42</f>
        <v>11197.62</v>
      </c>
      <c r="L42" s="153" t="str">
        <f>+SUBSTITUTE(L41,"bežné","kapitálové")</f>
        <v>a - psie záprahy - kapitálové transfery</v>
      </c>
      <c r="M42" s="120">
        <v>1</v>
      </c>
      <c r="N42" s="153" t="str">
        <f>+L42</f>
        <v>a - psie záprahy - kapitálové transfery</v>
      </c>
      <c r="O42" s="120">
        <v>2</v>
      </c>
      <c r="P42" s="153" t="str">
        <f>+L42</f>
        <v>a - psie záprahy - kapitálové transfery</v>
      </c>
      <c r="Q42" s="120">
        <v>3</v>
      </c>
      <c r="R42" s="153" t="str">
        <f>+L42</f>
        <v>a - psie záprahy - kapitálové transfery</v>
      </c>
      <c r="S42" s="120">
        <v>4</v>
      </c>
      <c r="T42" s="153" t="str">
        <f>+L42</f>
        <v>a - psie záprahy - kapitálové transfery</v>
      </c>
      <c r="U42" s="120">
        <v>5</v>
      </c>
    </row>
    <row r="43" spans="1:21" ht="20.399999999999999"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14"/>
      <c r="H51" s="114"/>
      <c r="I51" s="114"/>
      <c r="T51" s="86"/>
    </row>
    <row r="52" spans="1:20" ht="20.399999999999999"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psie záprahy - bežné transfery</v>
      </c>
      <c r="C53" s="73">
        <f>IF(A53&lt;&gt;"",INDEX(FP!D:D,Doklady!B$2+(ROW()-53)),"")</f>
        <v>42720</v>
      </c>
      <c r="D53" s="73">
        <f>IF(A53&lt;&gt;"",Doklady!I1-Doklady!J1,"")</f>
        <v>11197.619999999999</v>
      </c>
      <c r="E53" s="73">
        <f>IF(A53&lt;&gt;"",MIN(D53,C53)*Doklady!C1/(1-Doklady!C1),"")</f>
        <v>0</v>
      </c>
      <c r="F53" s="71">
        <f>IF(A53&lt;&gt;"",Doklady!J1,"")</f>
        <v>0</v>
      </c>
      <c r="G53" s="73">
        <f>+IFERROR(HLOOKUP(IF(RIGHT(B53,15)="bežné transfery",LEFT(B53,LEN(B53)-18),0),$J$40:$K$42,3,0),MIN(C53,D53))</f>
        <v>11197.62</v>
      </c>
      <c r="H53" s="71"/>
      <c r="I53" s="73">
        <f>IF(A53&lt;&gt;"",MAX(IF(G53&lt;C53,C53-G53,0)+IF(F53&lt;E53,E53-F53,0),0),0)</f>
        <v>31522.379999999997</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42720</v>
      </c>
      <c r="D130" s="220">
        <f t="shared" ref="D130:I130" si="9">SUM(D53:D129)</f>
        <v>11197.619999999999</v>
      </c>
      <c r="E130" s="220">
        <f t="shared" si="9"/>
        <v>0</v>
      </c>
      <c r="F130" s="220">
        <f t="shared" si="9"/>
        <v>0</v>
      </c>
      <c r="G130" s="220">
        <f t="shared" si="9"/>
        <v>11197.62</v>
      </c>
      <c r="H130" s="220">
        <f t="shared" si="9"/>
        <v>0</v>
      </c>
      <c r="I130" s="220">
        <f t="shared" si="9"/>
        <v>31522.379999999997</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2"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291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292</v>
      </c>
      <c r="B139" s="9"/>
      <c r="C139" s="74"/>
      <c r="D139" s="74"/>
      <c r="E139" s="74"/>
      <c r="F139" s="74"/>
      <c r="G139" s="74"/>
      <c r="H139" s="74"/>
      <c r="I139" s="74"/>
      <c r="J139" s="85"/>
    </row>
    <row r="140" spans="1:26" ht="13.2" x14ac:dyDescent="0.25">
      <c r="A140" s="9"/>
      <c r="B140" s="271"/>
      <c r="C140" s="221"/>
      <c r="D140" s="362"/>
      <c r="E140" s="362"/>
      <c r="F140" s="362"/>
      <c r="G140" s="362"/>
      <c r="H140" s="362"/>
      <c r="I140" s="362"/>
      <c r="J140" s="85"/>
    </row>
    <row r="141" spans="1:26" ht="68.25" customHeight="1" x14ac:dyDescent="0.25">
      <c r="A141" s="9"/>
      <c r="B141" s="273" t="s">
        <v>293</v>
      </c>
      <c r="C141" s="206"/>
      <c r="D141" s="342" t="s">
        <v>294</v>
      </c>
      <c r="E141" s="342"/>
      <c r="F141" s="342"/>
      <c r="G141" s="342"/>
      <c r="H141" s="342"/>
      <c r="I141" s="342"/>
      <c r="J141" s="85"/>
    </row>
    <row r="142" spans="1:26" ht="13.2" x14ac:dyDescent="0.25">
      <c r="A142" s="9"/>
      <c r="B142" s="272"/>
      <c r="C142" s="206"/>
      <c r="D142" s="255"/>
      <c r="E142" s="255"/>
      <c r="F142" s="255"/>
      <c r="G142" s="255"/>
      <c r="H142" s="255"/>
      <c r="I142" s="255"/>
      <c r="J142" s="85"/>
    </row>
    <row r="143" spans="1:26" ht="13.2" x14ac:dyDescent="0.25">
      <c r="A143" s="9"/>
      <c r="B143" s="272"/>
      <c r="C143" s="206"/>
      <c r="D143" s="255"/>
      <c r="E143" s="255"/>
      <c r="F143" s="255"/>
      <c r="G143" s="255"/>
      <c r="H143" s="255"/>
      <c r="I143" s="255"/>
      <c r="J143" s="85"/>
    </row>
    <row r="144" spans="1:26" ht="13.2" x14ac:dyDescent="0.25">
      <c r="A144" s="9"/>
      <c r="B144" s="273"/>
      <c r="C144" s="206"/>
      <c r="D144" s="255"/>
      <c r="E144" s="255"/>
      <c r="F144" s="255"/>
      <c r="G144" s="255"/>
      <c r="H144" s="255"/>
      <c r="I144" s="255"/>
      <c r="J144" s="85"/>
    </row>
    <row r="145" spans="2:2" ht="13.2" x14ac:dyDescent="0.2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08" priority="43" stopIfTrue="1" operator="lessThanOrEqual">
      <formula>0</formula>
    </cfRule>
    <cfRule type="cellIs" dxfId="207" priority="44" stopIfTrue="1" operator="greaterThan">
      <formula>0</formula>
    </cfRule>
  </conditionalFormatting>
  <conditionalFormatting sqref="D53:D129">
    <cfRule type="expression" dxfId="206" priority="31" stopIfTrue="1">
      <formula>$C53=$D53</formula>
    </cfRule>
    <cfRule type="expression" dxfId="205" priority="33" stopIfTrue="1">
      <formula>$C53&lt;&gt;$D53</formula>
    </cfRule>
  </conditionalFormatting>
  <conditionalFormatting sqref="E9:F9">
    <cfRule type="expression" dxfId="204" priority="38" stopIfTrue="1">
      <formula>SUM($E$10:$F$14)&gt;0</formula>
    </cfRule>
  </conditionalFormatting>
  <conditionalFormatting sqref="G53:G129">
    <cfRule type="expression" dxfId="203" priority="13" stopIfTrue="1">
      <formula>$C53=$G53</formula>
    </cfRule>
    <cfRule type="expression" dxfId="202" priority="14" stopIfTrue="1">
      <formula>$C53&lt;&gt;$G53</formula>
    </cfRule>
  </conditionalFormatting>
  <conditionalFormatting sqref="I42">
    <cfRule type="cellIs" dxfId="201" priority="1" stopIfTrue="1" operator="greaterThan">
      <formula>0</formula>
    </cfRule>
  </conditionalFormatting>
  <conditionalFormatting sqref="I47">
    <cfRule type="cellIs" dxfId="200" priority="15" stopIfTrue="1" operator="greaterThan">
      <formula>0</formula>
    </cfRule>
  </conditionalFormatting>
  <conditionalFormatting sqref="I53:I129">
    <cfRule type="cellIs" dxfId="199" priority="40" stopIfTrue="1" operator="equal">
      <formula>0</formula>
    </cfRule>
    <cfRule type="cellIs" dxfId="19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36" zoomScaleNormal="100" workbookViewId="0">
      <selection activeCell="I150" sqref="I15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23" t="str">
        <f>IF(ROW()&lt;=B$3,INDEX(FP!F:F,B$2+ROW()-1)&amp;" - "&amp;INDEX(FP!C:C,B$2+ROW()-1),"")</f>
        <v>a - psie záprahy - bežné transfery</v>
      </c>
      <c r="B1" s="224" t="str">
        <f>INDEX(Adr!A:A,B102+1)</f>
        <v>37818058</v>
      </c>
      <c r="C1" s="225">
        <f>IF(ROW()&lt;=B$3,INDEX(FP!E:E,B$2+ROW()-1),"")</f>
        <v>0</v>
      </c>
      <c r="D1" s="226" t="str">
        <f>IF(ROW()&lt;=B$3,INDEX(FP!F:F,B$2+ROW()-1),"")</f>
        <v>a</v>
      </c>
      <c r="E1" s="226"/>
      <c r="F1" s="226" t="str">
        <f>IF(ROW()&lt;=B$3,INDEX(FP!G:G,B$2+ROW()-1),"")</f>
        <v>026 02</v>
      </c>
      <c r="G1" s="226"/>
      <c r="H1" s="227" t="str">
        <f>IF(ROW()&lt;=B$3,INDEX(FP!C:C,B$2+ROW()-1),"")</f>
        <v>psie záprahy - bežné transfery</v>
      </c>
      <c r="I1" s="228">
        <f t="shared" ref="I1:I6" si="0">IF(ROW()&lt;=B$3,SUMIF(A$107:A$10042,A1,I$107:I$10042),"")</f>
        <v>11197.619999999999</v>
      </c>
      <c r="J1" s="228">
        <f t="shared" ref="J1:J32" si="1">IF(ROW()&lt;=B$3,SUMIFS(I$103:I$50042,A$103:A$50042,K1,J$103:J$50042,L1),"")</f>
        <v>0</v>
      </c>
      <c r="K1" s="110" t="str">
        <f>$A1</f>
        <v>a - psie záprahy - bežné transfery</v>
      </c>
      <c r="L1" s="101">
        <v>99</v>
      </c>
      <c r="M1" s="88"/>
      <c r="N1" s="88"/>
      <c r="O1" s="88"/>
      <c r="P1" s="88"/>
      <c r="Q1" s="88"/>
      <c r="R1" s="88"/>
      <c r="S1" s="88"/>
      <c r="T1" s="88"/>
      <c r="U1" s="88"/>
      <c r="V1" s="88"/>
      <c r="W1" s="88"/>
      <c r="X1" s="88"/>
      <c r="Y1" s="88"/>
    </row>
    <row r="2" spans="1:25" s="6" customFormat="1" ht="10.8" hidden="1" thickBot="1" x14ac:dyDescent="0.25">
      <c r="A2" s="223" t="str">
        <f>IF(ROW()&lt;=B$3,INDEX(FP!F:F,B$2+ROW()-1)&amp;" - "&amp;INDEX(FP!C:C,B$2+ROW()-1),"")</f>
        <v/>
      </c>
      <c r="B2" s="229">
        <f>MATCH(B1,FP!A:A,0)</f>
        <v>410</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0.8"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0.8"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8"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0.8"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0.8"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0.8"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0.8"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0.8"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0.8"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8"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0.8"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0.8"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0.8"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0.8"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0.8"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8"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0.8"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0.8"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8"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8"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8"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8"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8"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8"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8"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8"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8"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8"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8"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8"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8"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8"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8"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8"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0.8"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0.8"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0.8"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0.8"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0.8"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0.8"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0.8"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0.8"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0.8"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0.8"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0.8"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0.8"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0.8"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0.8"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0.8"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6" x14ac:dyDescent="0.3">
      <c r="A100" s="373" t="s">
        <v>1479</v>
      </c>
      <c r="B100" s="373"/>
      <c r="C100" s="373"/>
      <c r="D100" s="373"/>
      <c r="E100" s="373"/>
      <c r="F100" s="373"/>
      <c r="G100" s="373"/>
      <c r="H100" s="373"/>
      <c r="I100" s="375" t="s">
        <v>1480</v>
      </c>
      <c r="J100" s="375"/>
      <c r="K100" s="89"/>
    </row>
    <row r="101" spans="1:25" ht="15.6" x14ac:dyDescent="0.3">
      <c r="A101" s="373"/>
      <c r="B101" s="373"/>
      <c r="C101" s="373"/>
      <c r="D101" s="373"/>
      <c r="E101" s="373"/>
      <c r="F101" s="373"/>
      <c r="G101" s="373"/>
      <c r="H101" s="373"/>
      <c r="I101" s="374">
        <v>46053</v>
      </c>
      <c r="J101" s="374"/>
    </row>
    <row r="102" spans="1:25" ht="13.8" x14ac:dyDescent="0.25">
      <c r="A102" s="241" t="s">
        <v>299</v>
      </c>
      <c r="B102" s="242">
        <v>129</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5">
      <c r="A105" s="376" t="s">
        <v>308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2565</v>
      </c>
      <c r="B107" s="14" t="s">
        <v>2566</v>
      </c>
      <c r="C107" s="14" t="s">
        <v>2567</v>
      </c>
      <c r="D107" s="16">
        <v>46052</v>
      </c>
      <c r="E107" s="16"/>
      <c r="F107" s="322" t="s">
        <v>130</v>
      </c>
      <c r="G107" s="322"/>
      <c r="H107" s="322"/>
      <c r="I107" s="15">
        <v>0.25</v>
      </c>
      <c r="J107" s="77">
        <v>4</v>
      </c>
      <c r="K107" s="92"/>
    </row>
    <row r="108" spans="1:25" ht="13.2" x14ac:dyDescent="0.25">
      <c r="A108" s="14" t="s">
        <v>2565</v>
      </c>
      <c r="B108" s="14" t="s">
        <v>2568</v>
      </c>
      <c r="C108" s="14" t="s">
        <v>2567</v>
      </c>
      <c r="D108" s="16">
        <v>46052</v>
      </c>
      <c r="E108" s="16"/>
      <c r="F108" s="322" t="s">
        <v>130</v>
      </c>
      <c r="G108" s="322"/>
      <c r="H108" s="322"/>
      <c r="I108" s="15">
        <v>3</v>
      </c>
      <c r="J108" s="77">
        <v>4</v>
      </c>
      <c r="K108" s="92"/>
    </row>
    <row r="109" spans="1:25" ht="13.2" x14ac:dyDescent="0.25">
      <c r="A109" s="14" t="s">
        <v>2565</v>
      </c>
      <c r="B109" s="14" t="s">
        <v>2569</v>
      </c>
      <c r="C109" s="14" t="s">
        <v>2567</v>
      </c>
      <c r="D109" s="16">
        <v>46052</v>
      </c>
      <c r="E109" s="16"/>
      <c r="F109" s="322" t="s">
        <v>130</v>
      </c>
      <c r="G109" s="14"/>
      <c r="H109" s="14"/>
      <c r="I109" s="15">
        <v>6.9</v>
      </c>
      <c r="J109" s="77">
        <v>4</v>
      </c>
      <c r="K109" s="92"/>
    </row>
    <row r="110" spans="1:25" ht="13.2" x14ac:dyDescent="0.25">
      <c r="A110" s="14" t="s">
        <v>2565</v>
      </c>
      <c r="B110" s="14" t="s">
        <v>2570</v>
      </c>
      <c r="C110" s="14" t="s">
        <v>2571</v>
      </c>
      <c r="D110" s="16">
        <v>46080</v>
      </c>
      <c r="E110" s="16"/>
      <c r="F110" s="14" t="s">
        <v>2572</v>
      </c>
      <c r="G110" s="14" t="s">
        <v>2573</v>
      </c>
      <c r="H110" s="14" t="s">
        <v>2574</v>
      </c>
      <c r="I110" s="15">
        <v>300</v>
      </c>
      <c r="J110" s="77">
        <v>5</v>
      </c>
      <c r="K110" s="92"/>
    </row>
    <row r="111" spans="1:25" ht="13.2" x14ac:dyDescent="0.25">
      <c r="A111" s="14" t="s">
        <v>2565</v>
      </c>
      <c r="B111" s="14" t="s">
        <v>2575</v>
      </c>
      <c r="C111" s="14" t="s">
        <v>2576</v>
      </c>
      <c r="D111" s="16">
        <v>46080</v>
      </c>
      <c r="E111" s="16"/>
      <c r="F111" s="14" t="s">
        <v>2577</v>
      </c>
      <c r="G111" s="14" t="s">
        <v>2578</v>
      </c>
      <c r="H111" s="14" t="s">
        <v>2579</v>
      </c>
      <c r="I111" s="15">
        <v>184.5</v>
      </c>
      <c r="J111" s="77">
        <v>4</v>
      </c>
      <c r="K111" s="92"/>
    </row>
    <row r="112" spans="1:25" ht="13.2" x14ac:dyDescent="0.25">
      <c r="A112" s="14" t="s">
        <v>2565</v>
      </c>
      <c r="B112" s="14" t="s">
        <v>2580</v>
      </c>
      <c r="C112" s="14" t="s">
        <v>2581</v>
      </c>
      <c r="D112" s="16">
        <v>46080</v>
      </c>
      <c r="E112" s="16"/>
      <c r="F112" s="322" t="s">
        <v>130</v>
      </c>
      <c r="G112" s="322"/>
      <c r="H112" s="322"/>
      <c r="I112" s="15">
        <v>3</v>
      </c>
      <c r="J112" s="77">
        <v>4</v>
      </c>
      <c r="K112" s="92"/>
    </row>
    <row r="113" spans="1:11" ht="13.2" x14ac:dyDescent="0.25">
      <c r="A113" s="14" t="s">
        <v>2565</v>
      </c>
      <c r="B113" s="14" t="s">
        <v>2582</v>
      </c>
      <c r="C113" s="14" t="s">
        <v>2581</v>
      </c>
      <c r="D113" s="16">
        <v>46080</v>
      </c>
      <c r="E113" s="16"/>
      <c r="F113" s="322" t="s">
        <v>130</v>
      </c>
      <c r="G113" s="14"/>
      <c r="H113" s="14"/>
      <c r="I113" s="15">
        <v>6.9</v>
      </c>
      <c r="J113" s="77">
        <v>4</v>
      </c>
      <c r="K113" s="92"/>
    </row>
    <row r="114" spans="1:11" ht="13.2" x14ac:dyDescent="0.25">
      <c r="A114" s="14" t="s">
        <v>2565</v>
      </c>
      <c r="B114" s="14" t="s">
        <v>2583</v>
      </c>
      <c r="C114" s="14" t="s">
        <v>2584</v>
      </c>
      <c r="D114" s="16">
        <v>46093</v>
      </c>
      <c r="E114" s="16"/>
      <c r="F114" s="14" t="s">
        <v>2572</v>
      </c>
      <c r="G114" s="14" t="s">
        <v>2573</v>
      </c>
      <c r="H114" s="14" t="s">
        <v>2574</v>
      </c>
      <c r="I114" s="15">
        <v>300</v>
      </c>
      <c r="J114" s="77">
        <v>5</v>
      </c>
      <c r="K114" s="92"/>
    </row>
    <row r="115" spans="1:11" ht="30.6" x14ac:dyDescent="0.25">
      <c r="A115" s="14" t="s">
        <v>2565</v>
      </c>
      <c r="B115" s="14" t="s">
        <v>2585</v>
      </c>
      <c r="C115" s="323" t="s">
        <v>2586</v>
      </c>
      <c r="D115" s="324" t="s">
        <v>2587</v>
      </c>
      <c r="E115" s="16">
        <v>46112</v>
      </c>
      <c r="F115" s="325" t="s">
        <v>2588</v>
      </c>
      <c r="G115" s="14" t="s">
        <v>2589</v>
      </c>
      <c r="H115" s="14" t="s">
        <v>2590</v>
      </c>
      <c r="I115" s="15">
        <v>960</v>
      </c>
      <c r="J115" s="77">
        <v>3</v>
      </c>
      <c r="K115" s="92"/>
    </row>
    <row r="116" spans="1:11" ht="30.6" x14ac:dyDescent="0.25">
      <c r="A116" s="14" t="s">
        <v>2565</v>
      </c>
      <c r="B116" s="14" t="s">
        <v>2585</v>
      </c>
      <c r="C116" s="323" t="s">
        <v>2586</v>
      </c>
      <c r="D116" s="324" t="s">
        <v>2587</v>
      </c>
      <c r="E116" s="16">
        <v>46112</v>
      </c>
      <c r="F116" s="325" t="s">
        <v>2588</v>
      </c>
      <c r="G116" s="14" t="s">
        <v>2589</v>
      </c>
      <c r="H116" s="14" t="s">
        <v>2590</v>
      </c>
      <c r="I116" s="15">
        <v>720</v>
      </c>
      <c r="J116" s="77">
        <v>2</v>
      </c>
      <c r="K116" s="92"/>
    </row>
    <row r="117" spans="1:11" ht="30.6" x14ac:dyDescent="0.25">
      <c r="A117" s="14" t="s">
        <v>2565</v>
      </c>
      <c r="B117" s="14" t="s">
        <v>2585</v>
      </c>
      <c r="C117" s="323" t="s">
        <v>2586</v>
      </c>
      <c r="D117" s="324" t="s">
        <v>2587</v>
      </c>
      <c r="E117" s="16">
        <v>46112</v>
      </c>
      <c r="F117" s="325" t="s">
        <v>2588</v>
      </c>
      <c r="G117" s="14" t="s">
        <v>2589</v>
      </c>
      <c r="H117" s="14" t="s">
        <v>2590</v>
      </c>
      <c r="I117" s="15">
        <v>720</v>
      </c>
      <c r="J117" s="77">
        <v>1</v>
      </c>
      <c r="K117" s="92"/>
    </row>
    <row r="118" spans="1:11" ht="13.2" x14ac:dyDescent="0.25">
      <c r="A118" s="14" t="s">
        <v>2565</v>
      </c>
      <c r="B118" s="14" t="s">
        <v>2591</v>
      </c>
      <c r="C118" s="14" t="s">
        <v>1531</v>
      </c>
      <c r="D118" s="16">
        <v>46112</v>
      </c>
      <c r="E118" s="16"/>
      <c r="F118" s="322" t="s">
        <v>130</v>
      </c>
      <c r="G118" s="322"/>
      <c r="H118" s="322"/>
      <c r="I118" s="15">
        <v>3</v>
      </c>
      <c r="J118" s="77">
        <v>4</v>
      </c>
      <c r="K118" s="92"/>
    </row>
    <row r="119" spans="1:11" ht="13.2" x14ac:dyDescent="0.25">
      <c r="A119" s="14" t="s">
        <v>2565</v>
      </c>
      <c r="B119" s="14" t="s">
        <v>2592</v>
      </c>
      <c r="C119" s="14" t="s">
        <v>1531</v>
      </c>
      <c r="D119" s="16">
        <v>46112</v>
      </c>
      <c r="E119" s="16"/>
      <c r="F119" s="322" t="s">
        <v>130</v>
      </c>
      <c r="G119" s="14"/>
      <c r="H119" s="14"/>
      <c r="I119" s="15">
        <v>6.9</v>
      </c>
      <c r="J119" s="77">
        <v>4</v>
      </c>
      <c r="K119" s="92"/>
    </row>
    <row r="120" spans="1:11" ht="20.399999999999999" x14ac:dyDescent="0.25">
      <c r="A120" s="14" t="s">
        <v>2565</v>
      </c>
      <c r="B120" s="14" t="s">
        <v>2593</v>
      </c>
      <c r="C120" s="14"/>
      <c r="D120" s="16">
        <v>46119</v>
      </c>
      <c r="E120" s="16"/>
      <c r="F120" s="14" t="s">
        <v>2594</v>
      </c>
      <c r="G120" s="14"/>
      <c r="H120" s="14" t="s">
        <v>2595</v>
      </c>
      <c r="I120" s="15">
        <v>160</v>
      </c>
      <c r="J120" s="77">
        <v>5</v>
      </c>
      <c r="K120" s="92"/>
    </row>
    <row r="121" spans="1:11" ht="13.2" x14ac:dyDescent="0.25">
      <c r="A121" s="14" t="s">
        <v>2565</v>
      </c>
      <c r="B121" s="14" t="s">
        <v>2596</v>
      </c>
      <c r="C121" s="14" t="s">
        <v>2597</v>
      </c>
      <c r="D121" s="16">
        <v>46120</v>
      </c>
      <c r="E121" s="16"/>
      <c r="F121" s="14" t="s">
        <v>2577</v>
      </c>
      <c r="G121" s="14" t="s">
        <v>2578</v>
      </c>
      <c r="H121" s="14" t="s">
        <v>2579</v>
      </c>
      <c r="I121" s="15">
        <v>184.5</v>
      </c>
      <c r="J121" s="77">
        <v>4</v>
      </c>
      <c r="K121" s="92"/>
    </row>
    <row r="122" spans="1:11" ht="91.8" x14ac:dyDescent="0.25">
      <c r="A122" s="14" t="s">
        <v>2565</v>
      </c>
      <c r="B122" s="14" t="s">
        <v>2598</v>
      </c>
      <c r="C122" s="14"/>
      <c r="D122" s="16">
        <v>46121</v>
      </c>
      <c r="E122" s="16"/>
      <c r="F122" s="325" t="s">
        <v>2599</v>
      </c>
      <c r="G122" s="14"/>
      <c r="H122" s="14" t="s">
        <v>2600</v>
      </c>
      <c r="I122" s="15">
        <v>65</v>
      </c>
      <c r="J122" s="77">
        <v>5</v>
      </c>
      <c r="K122" s="92"/>
    </row>
    <row r="123" spans="1:11" ht="102" x14ac:dyDescent="0.25">
      <c r="A123" s="14" t="s">
        <v>2565</v>
      </c>
      <c r="B123" s="14" t="s">
        <v>2601</v>
      </c>
      <c r="C123" s="14"/>
      <c r="D123" s="16">
        <v>46121</v>
      </c>
      <c r="E123" s="16"/>
      <c r="F123" s="325" t="s">
        <v>2602</v>
      </c>
      <c r="G123" s="14"/>
      <c r="H123" s="14" t="s">
        <v>2603</v>
      </c>
      <c r="I123" s="15">
        <v>130</v>
      </c>
      <c r="J123" s="77">
        <v>5</v>
      </c>
      <c r="K123" s="92"/>
    </row>
    <row r="124" spans="1:11" ht="13.2" x14ac:dyDescent="0.25">
      <c r="A124" s="14" t="s">
        <v>2565</v>
      </c>
      <c r="B124" s="14" t="s">
        <v>2604</v>
      </c>
      <c r="C124" s="14" t="s">
        <v>2605</v>
      </c>
      <c r="D124" s="16">
        <v>46121</v>
      </c>
      <c r="E124" s="16"/>
      <c r="F124" s="14" t="s">
        <v>2572</v>
      </c>
      <c r="G124" s="14" t="s">
        <v>2573</v>
      </c>
      <c r="H124" s="14" t="s">
        <v>2574</v>
      </c>
      <c r="I124" s="15">
        <v>300</v>
      </c>
      <c r="J124" s="77">
        <v>5</v>
      </c>
      <c r="K124" s="92"/>
    </row>
    <row r="125" spans="1:11" ht="91.8" x14ac:dyDescent="0.25">
      <c r="A125" s="14" t="s">
        <v>2565</v>
      </c>
      <c r="B125" s="14" t="s">
        <v>2606</v>
      </c>
      <c r="C125" s="14"/>
      <c r="D125" s="16">
        <v>46121</v>
      </c>
      <c r="E125" s="16"/>
      <c r="F125" s="325" t="s">
        <v>2607</v>
      </c>
      <c r="G125" s="14"/>
      <c r="H125" s="14" t="s">
        <v>2608</v>
      </c>
      <c r="I125" s="15">
        <v>130</v>
      </c>
      <c r="J125" s="77">
        <v>5</v>
      </c>
      <c r="K125" s="92"/>
    </row>
    <row r="126" spans="1:11" ht="30.6" x14ac:dyDescent="0.25">
      <c r="A126" s="14" t="s">
        <v>2565</v>
      </c>
      <c r="B126" s="14" t="s">
        <v>2609</v>
      </c>
      <c r="C126" s="14" t="s">
        <v>2610</v>
      </c>
      <c r="D126" s="324" t="s">
        <v>2611</v>
      </c>
      <c r="E126" s="16">
        <v>46135</v>
      </c>
      <c r="F126" s="325" t="s">
        <v>2612</v>
      </c>
      <c r="G126" s="14" t="s">
        <v>2613</v>
      </c>
      <c r="H126" s="14" t="s">
        <v>2614</v>
      </c>
      <c r="I126" s="15">
        <v>240</v>
      </c>
      <c r="J126" s="77">
        <v>1</v>
      </c>
      <c r="K126" s="92"/>
    </row>
    <row r="127" spans="1:11" ht="30.6" x14ac:dyDescent="0.25">
      <c r="A127" s="14" t="s">
        <v>2565</v>
      </c>
      <c r="B127" s="14" t="s">
        <v>2609</v>
      </c>
      <c r="C127" s="14" t="s">
        <v>2610</v>
      </c>
      <c r="D127" s="324" t="s">
        <v>2611</v>
      </c>
      <c r="E127" s="16">
        <v>46135</v>
      </c>
      <c r="F127" s="325" t="s">
        <v>2612</v>
      </c>
      <c r="G127" s="14" t="s">
        <v>2613</v>
      </c>
      <c r="H127" s="14" t="s">
        <v>2614</v>
      </c>
      <c r="I127" s="15">
        <v>240</v>
      </c>
      <c r="J127" s="77">
        <v>2</v>
      </c>
      <c r="K127" s="92"/>
    </row>
    <row r="128" spans="1:11" ht="30.6" x14ac:dyDescent="0.25">
      <c r="A128" s="14" t="s">
        <v>2565</v>
      </c>
      <c r="B128" s="14" t="s">
        <v>2609</v>
      </c>
      <c r="C128" s="14" t="s">
        <v>2610</v>
      </c>
      <c r="D128" s="324" t="s">
        <v>2611</v>
      </c>
      <c r="E128" s="16">
        <v>46135</v>
      </c>
      <c r="F128" s="325" t="s">
        <v>2612</v>
      </c>
      <c r="G128" s="14" t="s">
        <v>2613</v>
      </c>
      <c r="H128" s="14" t="s">
        <v>2614</v>
      </c>
      <c r="I128" s="15">
        <v>320</v>
      </c>
      <c r="J128" s="77">
        <v>3</v>
      </c>
      <c r="K128" s="92"/>
    </row>
    <row r="129" spans="1:11" ht="13.2" x14ac:dyDescent="0.25">
      <c r="A129" s="14" t="s">
        <v>2565</v>
      </c>
      <c r="B129" s="14" t="s">
        <v>2615</v>
      </c>
      <c r="C129" s="14"/>
      <c r="D129" s="16">
        <v>46140</v>
      </c>
      <c r="E129" s="16"/>
      <c r="F129" s="14" t="s">
        <v>2616</v>
      </c>
      <c r="G129" s="14"/>
      <c r="H129" s="14" t="s">
        <v>2617</v>
      </c>
      <c r="I129" s="15">
        <v>250</v>
      </c>
      <c r="J129" s="77">
        <v>5</v>
      </c>
      <c r="K129" s="92"/>
    </row>
    <row r="130" spans="1:11" ht="91.8" x14ac:dyDescent="0.25">
      <c r="A130" s="14" t="s">
        <v>2565</v>
      </c>
      <c r="B130" s="14" t="s">
        <v>2618</v>
      </c>
      <c r="C130" s="14"/>
      <c r="D130" s="16">
        <v>46142</v>
      </c>
      <c r="E130" s="16"/>
      <c r="F130" s="325" t="s">
        <v>2619</v>
      </c>
      <c r="G130" s="14"/>
      <c r="H130" s="14" t="s">
        <v>2608</v>
      </c>
      <c r="I130" s="15">
        <v>130</v>
      </c>
      <c r="J130" s="77">
        <v>5</v>
      </c>
      <c r="K130" s="92"/>
    </row>
    <row r="131" spans="1:11" ht="13.2" x14ac:dyDescent="0.25">
      <c r="A131" s="14" t="s">
        <v>2565</v>
      </c>
      <c r="B131" s="14" t="s">
        <v>2620</v>
      </c>
      <c r="C131" s="14" t="s">
        <v>2621</v>
      </c>
      <c r="D131" s="16">
        <v>46142</v>
      </c>
      <c r="E131" s="16"/>
      <c r="F131" s="14" t="s">
        <v>2577</v>
      </c>
      <c r="G131" s="14" t="s">
        <v>2578</v>
      </c>
      <c r="H131" s="14" t="s">
        <v>2579</v>
      </c>
      <c r="I131" s="15">
        <v>184.5</v>
      </c>
      <c r="J131" s="77">
        <v>4</v>
      </c>
      <c r="K131" s="92"/>
    </row>
    <row r="132" spans="1:11" ht="13.2" x14ac:dyDescent="0.25">
      <c r="A132" s="14" t="s">
        <v>2565</v>
      </c>
      <c r="B132" s="14" t="s">
        <v>2622</v>
      </c>
      <c r="C132" s="14" t="s">
        <v>2623</v>
      </c>
      <c r="D132" s="16">
        <v>46142</v>
      </c>
      <c r="E132" s="16"/>
      <c r="F132" s="322" t="s">
        <v>130</v>
      </c>
      <c r="G132" s="14"/>
      <c r="H132" s="14"/>
      <c r="I132" s="15">
        <v>0.25</v>
      </c>
      <c r="J132" s="77">
        <v>4</v>
      </c>
      <c r="K132" s="92"/>
    </row>
    <row r="133" spans="1:11" ht="13.2" x14ac:dyDescent="0.25">
      <c r="A133" s="14" t="s">
        <v>2565</v>
      </c>
      <c r="B133" s="14" t="s">
        <v>2624</v>
      </c>
      <c r="C133" s="14" t="s">
        <v>2623</v>
      </c>
      <c r="D133" s="16">
        <v>46142</v>
      </c>
      <c r="E133" s="16"/>
      <c r="F133" s="322" t="s">
        <v>130</v>
      </c>
      <c r="G133" s="14"/>
      <c r="H133" s="14"/>
      <c r="I133" s="15">
        <v>6.9</v>
      </c>
      <c r="J133" s="77">
        <v>4</v>
      </c>
      <c r="K133" s="92"/>
    </row>
    <row r="134" spans="1:11" ht="102" x14ac:dyDescent="0.25">
      <c r="A134" s="14" t="s">
        <v>2565</v>
      </c>
      <c r="B134" s="14" t="s">
        <v>2625</v>
      </c>
      <c r="C134" s="14" t="s">
        <v>2626</v>
      </c>
      <c r="D134" s="16">
        <v>46153</v>
      </c>
      <c r="E134" s="16"/>
      <c r="F134" s="14" t="s">
        <v>295</v>
      </c>
      <c r="G134" s="14"/>
      <c r="H134" s="14" t="s">
        <v>2627</v>
      </c>
      <c r="I134" s="15">
        <v>237.5</v>
      </c>
      <c r="J134" s="77">
        <v>5</v>
      </c>
      <c r="K134" s="92"/>
    </row>
    <row r="135" spans="1:11" ht="13.2" x14ac:dyDescent="0.25">
      <c r="A135" s="14" t="s">
        <v>2565</v>
      </c>
      <c r="B135" s="14" t="s">
        <v>2628</v>
      </c>
      <c r="C135" s="14" t="s">
        <v>2629</v>
      </c>
      <c r="D135" s="16">
        <v>46161</v>
      </c>
      <c r="E135" s="16"/>
      <c r="F135" s="14" t="s">
        <v>2572</v>
      </c>
      <c r="G135" s="14" t="s">
        <v>2573</v>
      </c>
      <c r="H135" s="14" t="s">
        <v>2574</v>
      </c>
      <c r="I135" s="15">
        <v>300</v>
      </c>
      <c r="J135" s="77">
        <v>5</v>
      </c>
      <c r="K135" s="92"/>
    </row>
    <row r="136" spans="1:11" ht="91.8" x14ac:dyDescent="0.25">
      <c r="A136" s="14" t="s">
        <v>2565</v>
      </c>
      <c r="B136" s="14" t="s">
        <v>2630</v>
      </c>
      <c r="C136" s="14"/>
      <c r="D136" s="16">
        <v>46169</v>
      </c>
      <c r="E136" s="16"/>
      <c r="F136" s="325" t="s">
        <v>2631</v>
      </c>
      <c r="G136" s="14"/>
      <c r="H136" s="14" t="s">
        <v>2632</v>
      </c>
      <c r="I136" s="15">
        <v>130</v>
      </c>
      <c r="J136" s="77">
        <v>5</v>
      </c>
      <c r="K136" s="92"/>
    </row>
    <row r="137" spans="1:11" ht="13.2" x14ac:dyDescent="0.25">
      <c r="A137" s="14" t="s">
        <v>2565</v>
      </c>
      <c r="B137" s="14" t="s">
        <v>2633</v>
      </c>
      <c r="C137" s="14" t="s">
        <v>2634</v>
      </c>
      <c r="D137" s="16">
        <v>46170</v>
      </c>
      <c r="E137" s="16"/>
      <c r="F137" s="14" t="s">
        <v>2577</v>
      </c>
      <c r="G137" s="14" t="s">
        <v>2578</v>
      </c>
      <c r="H137" s="14" t="s">
        <v>2579</v>
      </c>
      <c r="I137" s="15">
        <v>184.5</v>
      </c>
      <c r="J137" s="77">
        <v>4</v>
      </c>
      <c r="K137" s="92"/>
    </row>
    <row r="138" spans="1:11" ht="13.2" x14ac:dyDescent="0.25">
      <c r="A138" s="14" t="s">
        <v>2565</v>
      </c>
      <c r="B138" s="14" t="s">
        <v>2635</v>
      </c>
      <c r="C138" s="14" t="s">
        <v>2636</v>
      </c>
      <c r="D138" s="16">
        <v>46171</v>
      </c>
      <c r="E138" s="16"/>
      <c r="F138" s="322" t="s">
        <v>130</v>
      </c>
      <c r="G138" s="14"/>
      <c r="H138" s="14"/>
      <c r="I138" s="15">
        <v>6.9</v>
      </c>
      <c r="J138" s="77">
        <v>4</v>
      </c>
      <c r="K138" s="92"/>
    </row>
    <row r="139" spans="1:11" ht="91.8" x14ac:dyDescent="0.25">
      <c r="A139" s="14" t="s">
        <v>2565</v>
      </c>
      <c r="B139" s="14" t="s">
        <v>2637</v>
      </c>
      <c r="C139" s="14" t="s">
        <v>2638</v>
      </c>
      <c r="D139" s="324" t="s">
        <v>2639</v>
      </c>
      <c r="E139" s="16">
        <v>46176</v>
      </c>
      <c r="F139" s="325" t="s">
        <v>2631</v>
      </c>
      <c r="G139" s="14"/>
      <c r="H139" s="14" t="s">
        <v>2600</v>
      </c>
      <c r="I139" s="15">
        <v>270.14999999999998</v>
      </c>
      <c r="J139" s="77">
        <v>5</v>
      </c>
      <c r="K139" s="92"/>
    </row>
    <row r="140" spans="1:11" ht="13.2" x14ac:dyDescent="0.25">
      <c r="A140" s="14" t="s">
        <v>2565</v>
      </c>
      <c r="B140" s="14" t="s">
        <v>2640</v>
      </c>
      <c r="C140" s="14" t="s">
        <v>2641</v>
      </c>
      <c r="D140" s="16">
        <v>46176</v>
      </c>
      <c r="E140" s="16"/>
      <c r="F140" s="322" t="s">
        <v>130</v>
      </c>
      <c r="G140" s="14"/>
      <c r="H140" s="14"/>
      <c r="I140" s="15">
        <v>2</v>
      </c>
      <c r="J140" s="77">
        <v>4</v>
      </c>
      <c r="K140" s="92"/>
    </row>
    <row r="141" spans="1:11" ht="13.2" x14ac:dyDescent="0.25">
      <c r="A141" s="14" t="s">
        <v>2565</v>
      </c>
      <c r="B141" s="14" t="s">
        <v>2642</v>
      </c>
      <c r="C141" s="14" t="s">
        <v>2643</v>
      </c>
      <c r="D141" s="16">
        <v>46177</v>
      </c>
      <c r="E141" s="16"/>
      <c r="F141" s="14" t="s">
        <v>2572</v>
      </c>
      <c r="G141" s="14" t="s">
        <v>2573</v>
      </c>
      <c r="H141" s="14" t="s">
        <v>2574</v>
      </c>
      <c r="I141" s="15">
        <v>300</v>
      </c>
      <c r="J141" s="77">
        <v>5</v>
      </c>
      <c r="K141" s="92"/>
    </row>
    <row r="142" spans="1:11" ht="13.2" x14ac:dyDescent="0.25">
      <c r="A142" s="14" t="s">
        <v>2565</v>
      </c>
      <c r="B142" s="14" t="s">
        <v>2644</v>
      </c>
      <c r="C142" s="14" t="s">
        <v>2645</v>
      </c>
      <c r="D142" s="16">
        <v>46181</v>
      </c>
      <c r="E142" s="16"/>
      <c r="F142" s="14" t="s">
        <v>2646</v>
      </c>
      <c r="G142" s="14" t="s">
        <v>2647</v>
      </c>
      <c r="H142" s="14" t="s">
        <v>2648</v>
      </c>
      <c r="I142" s="15">
        <v>27.06</v>
      </c>
      <c r="J142" s="77">
        <v>4</v>
      </c>
      <c r="K142" s="92"/>
    </row>
    <row r="143" spans="1:11" ht="13.2" x14ac:dyDescent="0.25">
      <c r="A143" s="14" t="s">
        <v>2565</v>
      </c>
      <c r="B143" s="14" t="s">
        <v>2649</v>
      </c>
      <c r="C143" s="14" t="s">
        <v>2650</v>
      </c>
      <c r="D143" s="16">
        <v>46181</v>
      </c>
      <c r="E143" s="16"/>
      <c r="F143" s="14" t="s">
        <v>2651</v>
      </c>
      <c r="G143" s="14" t="s">
        <v>2647</v>
      </c>
      <c r="H143" s="14" t="s">
        <v>2648</v>
      </c>
      <c r="I143" s="15">
        <v>48.71</v>
      </c>
      <c r="J143" s="77">
        <v>4</v>
      </c>
      <c r="K143" s="92"/>
    </row>
    <row r="144" spans="1:11" ht="13.2" x14ac:dyDescent="0.25">
      <c r="A144" s="14" t="s">
        <v>2565</v>
      </c>
      <c r="B144" s="14" t="s">
        <v>2652</v>
      </c>
      <c r="C144" s="14"/>
      <c r="D144" s="16">
        <v>46189</v>
      </c>
      <c r="E144" s="16"/>
      <c r="F144" s="14" t="s">
        <v>2653</v>
      </c>
      <c r="G144" s="14"/>
      <c r="H144" s="14" t="s">
        <v>2600</v>
      </c>
      <c r="I144" s="15">
        <v>53</v>
      </c>
      <c r="J144" s="77">
        <v>5</v>
      </c>
      <c r="K144" s="92"/>
    </row>
    <row r="145" spans="1:11" ht="13.2" x14ac:dyDescent="0.25">
      <c r="A145" s="14" t="s">
        <v>2565</v>
      </c>
      <c r="B145" s="14" t="s">
        <v>2654</v>
      </c>
      <c r="C145" s="14" t="s">
        <v>2655</v>
      </c>
      <c r="D145" s="16">
        <v>46203</v>
      </c>
      <c r="E145" s="16"/>
      <c r="F145" s="322" t="s">
        <v>130</v>
      </c>
      <c r="G145" s="14"/>
      <c r="H145" s="14"/>
      <c r="I145" s="15">
        <v>6.9</v>
      </c>
      <c r="J145" s="77">
        <v>4</v>
      </c>
      <c r="K145" s="92"/>
    </row>
    <row r="146" spans="1:11" ht="13.2" x14ac:dyDescent="0.25">
      <c r="A146" s="14" t="s">
        <v>2565</v>
      </c>
      <c r="B146" s="14" t="s">
        <v>2656</v>
      </c>
      <c r="C146" s="14" t="s">
        <v>2657</v>
      </c>
      <c r="D146" s="16">
        <v>46204</v>
      </c>
      <c r="E146" s="16"/>
      <c r="F146" s="14" t="s">
        <v>2577</v>
      </c>
      <c r="G146" s="14" t="s">
        <v>2578</v>
      </c>
      <c r="H146" s="14" t="s">
        <v>2579</v>
      </c>
      <c r="I146" s="15">
        <v>184.5</v>
      </c>
      <c r="J146" s="77">
        <v>4</v>
      </c>
      <c r="K146" s="92"/>
    </row>
    <row r="147" spans="1:11" ht="13.2" x14ac:dyDescent="0.25">
      <c r="A147" s="14" t="s">
        <v>2565</v>
      </c>
      <c r="B147" s="14" t="s">
        <v>2658</v>
      </c>
      <c r="C147" s="14" t="s">
        <v>2659</v>
      </c>
      <c r="D147" s="16">
        <v>46209</v>
      </c>
      <c r="E147" s="16"/>
      <c r="F147" s="14" t="s">
        <v>2572</v>
      </c>
      <c r="G147" s="14" t="s">
        <v>2573</v>
      </c>
      <c r="H147" s="14" t="s">
        <v>2574</v>
      </c>
      <c r="I147" s="15">
        <v>300</v>
      </c>
      <c r="J147" s="77">
        <v>5</v>
      </c>
      <c r="K147" s="92"/>
    </row>
    <row r="148" spans="1:11" ht="13.2" x14ac:dyDescent="0.25">
      <c r="A148" s="14" t="s">
        <v>2565</v>
      </c>
      <c r="B148" s="14" t="s">
        <v>2660</v>
      </c>
      <c r="C148" s="14" t="s">
        <v>2661</v>
      </c>
      <c r="D148" s="16">
        <v>46230</v>
      </c>
      <c r="E148" s="16"/>
      <c r="F148" s="14" t="s">
        <v>2666</v>
      </c>
      <c r="G148" s="14" t="s">
        <v>2664</v>
      </c>
      <c r="H148" s="14" t="s">
        <v>2665</v>
      </c>
      <c r="I148" s="15">
        <v>2028</v>
      </c>
      <c r="J148" s="77">
        <v>1</v>
      </c>
      <c r="K148" s="92"/>
    </row>
    <row r="149" spans="1:11" ht="13.2" x14ac:dyDescent="0.25">
      <c r="A149" s="14" t="s">
        <v>2565</v>
      </c>
      <c r="B149" s="14" t="s">
        <v>2662</v>
      </c>
      <c r="C149" s="14" t="s">
        <v>2663</v>
      </c>
      <c r="D149" s="16">
        <v>46234</v>
      </c>
      <c r="E149" s="16"/>
      <c r="F149" s="322" t="s">
        <v>130</v>
      </c>
      <c r="G149" s="14"/>
      <c r="H149" s="14"/>
      <c r="I149" s="15">
        <v>6.9</v>
      </c>
      <c r="J149" s="77">
        <v>4</v>
      </c>
      <c r="K149" s="92"/>
    </row>
    <row r="150" spans="1:11" ht="20.399999999999999" x14ac:dyDescent="0.25">
      <c r="A150" s="14" t="s">
        <v>2565</v>
      </c>
      <c r="B150" s="14" t="s">
        <v>2670</v>
      </c>
      <c r="C150" s="14"/>
      <c r="D150" s="16">
        <v>46070</v>
      </c>
      <c r="E150" s="16">
        <v>46240</v>
      </c>
      <c r="F150" s="14" t="s">
        <v>2671</v>
      </c>
      <c r="G150" s="14"/>
      <c r="H150" s="14" t="s">
        <v>2669</v>
      </c>
      <c r="I150" s="15">
        <v>580</v>
      </c>
      <c r="J150" s="77">
        <v>1</v>
      </c>
      <c r="K150" s="92"/>
    </row>
    <row r="151" spans="1:11" ht="13.2" x14ac:dyDescent="0.25">
      <c r="A151" s="14" t="s">
        <v>2565</v>
      </c>
      <c r="B151" s="14" t="s">
        <v>2668</v>
      </c>
      <c r="C151" s="14" t="s">
        <v>2667</v>
      </c>
      <c r="D151" s="16">
        <v>46240</v>
      </c>
      <c r="E151" s="16"/>
      <c r="F151" s="14" t="s">
        <v>2577</v>
      </c>
      <c r="G151" s="14" t="s">
        <v>2578</v>
      </c>
      <c r="H151" s="14" t="s">
        <v>2579</v>
      </c>
      <c r="I151" s="15">
        <v>184.5</v>
      </c>
      <c r="J151" s="77">
        <v>4</v>
      </c>
      <c r="K151" s="92"/>
    </row>
    <row r="152" spans="1:11" ht="13.2" x14ac:dyDescent="0.25">
      <c r="A152" s="14" t="s">
        <v>2565</v>
      </c>
      <c r="B152" s="14" t="s">
        <v>2672</v>
      </c>
      <c r="C152" s="14" t="s">
        <v>2673</v>
      </c>
      <c r="D152" s="16">
        <v>46244</v>
      </c>
      <c r="E152" s="16"/>
      <c r="F152" s="14" t="s">
        <v>2572</v>
      </c>
      <c r="G152" s="14" t="s">
        <v>2573</v>
      </c>
      <c r="H152" s="14" t="s">
        <v>2574</v>
      </c>
      <c r="I152" s="15">
        <v>300</v>
      </c>
      <c r="J152" s="77">
        <v>5</v>
      </c>
      <c r="K152" s="92"/>
    </row>
    <row r="153" spans="1:11" ht="13.2" x14ac:dyDescent="0.25">
      <c r="A153" s="14" t="s">
        <v>2565</v>
      </c>
      <c r="B153" s="14" t="s">
        <v>2674</v>
      </c>
      <c r="C153" s="14" t="s">
        <v>2675</v>
      </c>
      <c r="D153" s="16">
        <v>46261</v>
      </c>
      <c r="E153" s="16"/>
      <c r="F153" s="14" t="s">
        <v>2577</v>
      </c>
      <c r="G153" s="14" t="s">
        <v>2578</v>
      </c>
      <c r="H153" s="14" t="s">
        <v>2579</v>
      </c>
      <c r="I153" s="15">
        <v>184.5</v>
      </c>
      <c r="J153" s="77">
        <v>4</v>
      </c>
      <c r="K153" s="92"/>
    </row>
    <row r="154" spans="1:11" ht="13.2" x14ac:dyDescent="0.25">
      <c r="A154" s="14" t="s">
        <v>2565</v>
      </c>
      <c r="B154" s="14" t="s">
        <v>2676</v>
      </c>
      <c r="C154" s="14" t="s">
        <v>2677</v>
      </c>
      <c r="D154" s="16">
        <v>46265</v>
      </c>
      <c r="E154" s="16"/>
      <c r="F154" s="14" t="s">
        <v>2572</v>
      </c>
      <c r="G154" s="14" t="s">
        <v>2573</v>
      </c>
      <c r="H154" s="14" t="s">
        <v>2574</v>
      </c>
      <c r="I154" s="15">
        <v>300</v>
      </c>
      <c r="J154" s="77">
        <v>5</v>
      </c>
      <c r="K154" s="92"/>
    </row>
    <row r="155" spans="1:11" ht="13.2" x14ac:dyDescent="0.25">
      <c r="A155" s="14" t="s">
        <v>2565</v>
      </c>
      <c r="B155" s="14" t="s">
        <v>2678</v>
      </c>
      <c r="C155" s="14" t="s">
        <v>2679</v>
      </c>
      <c r="D155" s="16">
        <v>46265</v>
      </c>
      <c r="E155" s="16"/>
      <c r="F155" s="322" t="s">
        <v>130</v>
      </c>
      <c r="G155" s="14"/>
      <c r="H155" s="14"/>
      <c r="I155" s="15">
        <v>6.9</v>
      </c>
      <c r="J155" s="77">
        <v>4</v>
      </c>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97" priority="132" stopIfTrue="1">
      <formula>$A1055&lt;&gt;""</formula>
    </cfRule>
  </conditionalFormatting>
  <conditionalFormatting sqref="A1112:H1113">
    <cfRule type="expression" dxfId="196" priority="143" stopIfTrue="1">
      <formula>$A1112&lt;&gt;""</formula>
    </cfRule>
  </conditionalFormatting>
  <conditionalFormatting sqref="A148:J148 A146:E147 A150:J150 A149:E149 A156:J5000 A151:E155">
    <cfRule type="expression" dxfId="195" priority="103" stopIfTrue="1">
      <formula>$A146&lt;&gt;""</formula>
    </cfRule>
  </conditionalFormatting>
  <conditionalFormatting sqref="B472:E477">
    <cfRule type="expression" dxfId="194" priority="234" stopIfTrue="1">
      <formula>$A472&lt;&gt;""</formula>
    </cfRule>
  </conditionalFormatting>
  <conditionalFormatting sqref="B484:E488">
    <cfRule type="expression" dxfId="193" priority="269" stopIfTrue="1">
      <formula>$A484&lt;&gt;""</formula>
    </cfRule>
  </conditionalFormatting>
  <conditionalFormatting sqref="B689:E689">
    <cfRule type="expression" dxfId="192" priority="161" stopIfTrue="1">
      <formula>$A689&lt;&gt;""</formula>
    </cfRule>
  </conditionalFormatting>
  <conditionalFormatting sqref="B691:E691 H691:I691 B692:I693 B694:E699 H694:I699">
    <cfRule type="expression" dxfId="191" priority="121" stopIfTrue="1">
      <formula>$A691&lt;&gt;""</formula>
    </cfRule>
  </conditionalFormatting>
  <conditionalFormatting sqref="B701:E701 H701:I701">
    <cfRule type="expression" dxfId="190" priority="112" stopIfTrue="1">
      <formula>$A701&lt;&gt;""</formula>
    </cfRule>
  </conditionalFormatting>
  <conditionalFormatting sqref="B819:E819">
    <cfRule type="expression" dxfId="189" priority="184" stopIfTrue="1">
      <formula>$A819&lt;&gt;""</formula>
    </cfRule>
  </conditionalFormatting>
  <conditionalFormatting sqref="B1110:E1110">
    <cfRule type="expression" dxfId="188" priority="230" stopIfTrue="1">
      <formula>$A1110&lt;&gt;""</formula>
    </cfRule>
  </conditionalFormatting>
  <conditionalFormatting sqref="B1114:E1114">
    <cfRule type="expression" dxfId="187" priority="286" stopIfTrue="1">
      <formula>$A1114&lt;&gt;""</formula>
    </cfRule>
  </conditionalFormatting>
  <conditionalFormatting sqref="B1131:E1136">
    <cfRule type="expression" dxfId="186" priority="276" stopIfTrue="1">
      <formula>$A1131&lt;&gt;""</formula>
    </cfRule>
  </conditionalFormatting>
  <conditionalFormatting sqref="B1138:E1148">
    <cfRule type="expression" dxfId="185" priority="144" stopIfTrue="1">
      <formula>$A1138&lt;&gt;""</formula>
    </cfRule>
  </conditionalFormatting>
  <conditionalFormatting sqref="B1152:E1152">
    <cfRule type="expression" dxfId="184" priority="170" stopIfTrue="1">
      <formula>$A1152&lt;&gt;""</formula>
    </cfRule>
  </conditionalFormatting>
  <conditionalFormatting sqref="B1253:E1260 I1253:J1270">
    <cfRule type="expression" dxfId="183" priority="220" stopIfTrue="1">
      <formula>$A1253&lt;&gt;""</formula>
    </cfRule>
  </conditionalFormatting>
  <conditionalFormatting sqref="B1293:E1301">
    <cfRule type="expression" dxfId="182" priority="255" stopIfTrue="1">
      <formula>$A1293&lt;&gt;""</formula>
    </cfRule>
  </conditionalFormatting>
  <conditionalFormatting sqref="B1303:E1326">
    <cfRule type="expression" dxfId="181" priority="134" stopIfTrue="1">
      <formula>$A1303&lt;&gt;""</formula>
    </cfRule>
  </conditionalFormatting>
  <conditionalFormatting sqref="B1360:E1363">
    <cfRule type="expression" dxfId="180" priority="151" stopIfTrue="1">
      <formula>$A1360&lt;&gt;""</formula>
    </cfRule>
  </conditionalFormatting>
  <conditionalFormatting sqref="B1365:E1367">
    <cfRule type="expression" dxfId="179" priority="356" stopIfTrue="1">
      <formula>$A1365&lt;&gt;""</formula>
    </cfRule>
  </conditionalFormatting>
  <conditionalFormatting sqref="B1369:E1379">
    <cfRule type="expression" dxfId="178" priority="175" stopIfTrue="1">
      <formula>$A1369&lt;&gt;""</formula>
    </cfRule>
  </conditionalFormatting>
  <conditionalFormatting sqref="B1393:E1404">
    <cfRule type="expression" dxfId="177" priority="213" stopIfTrue="1">
      <formula>$A1393&lt;&gt;""</formula>
    </cfRule>
  </conditionalFormatting>
  <conditionalFormatting sqref="B1412:E1450">
    <cfRule type="expression" dxfId="176" priority="250" stopIfTrue="1">
      <formula>$A1412&lt;&gt;""</formula>
    </cfRule>
  </conditionalFormatting>
  <conditionalFormatting sqref="B1453:E1458">
    <cfRule type="expression" dxfId="175" priority="320" stopIfTrue="1">
      <formula>$A1453&lt;&gt;""</formula>
    </cfRule>
  </conditionalFormatting>
  <conditionalFormatting sqref="B489:G489">
    <cfRule type="expression" dxfId="174" priority="270" stopIfTrue="1">
      <formula>$A489&lt;&gt;""</formula>
    </cfRule>
  </conditionalFormatting>
  <conditionalFormatting sqref="B478:H483">
    <cfRule type="expression" dxfId="173" priority="290" stopIfTrue="1">
      <formula>$A478&lt;&gt;""</formula>
    </cfRule>
  </conditionalFormatting>
  <conditionalFormatting sqref="B490:H496">
    <cfRule type="expression" dxfId="172" priority="246" stopIfTrue="1">
      <formula>$A490&lt;&gt;""</formula>
    </cfRule>
  </conditionalFormatting>
  <conditionalFormatting sqref="B1067:H1082">
    <cfRule type="expression" dxfId="171" priority="316" stopIfTrue="1">
      <formula>$A1067&lt;&gt;""</formula>
    </cfRule>
  </conditionalFormatting>
  <conditionalFormatting sqref="B1272:H1274 B1275:E1288 H1275:H1288">
    <cfRule type="expression" dxfId="170" priority="245" stopIfTrue="1">
      <formula>$A1272&lt;&gt;""</formula>
    </cfRule>
  </conditionalFormatting>
  <conditionalFormatting sqref="B1290:H1292">
    <cfRule type="expression" dxfId="169" priority="140" stopIfTrue="1">
      <formula>$A1290&lt;&gt;""</formula>
    </cfRule>
  </conditionalFormatting>
  <conditionalFormatting sqref="B1364:H1364">
    <cfRule type="expression" dxfId="168" priority="386" stopIfTrue="1">
      <formula>$A1364&lt;&gt;""</formula>
    </cfRule>
  </conditionalFormatting>
  <conditionalFormatting sqref="B1380:H1385">
    <cfRule type="expression" dxfId="167" priority="114" stopIfTrue="1">
      <formula>$A1380&lt;&gt;""</formula>
    </cfRule>
  </conditionalFormatting>
  <conditionalFormatting sqref="B1410:H1411">
    <cfRule type="expression" dxfId="166" priority="293" stopIfTrue="1">
      <formula>$A1410&lt;&gt;""</formula>
    </cfRule>
  </conditionalFormatting>
  <conditionalFormatting sqref="B175:I189 I190:I227 B190:E241">
    <cfRule type="expression" dxfId="165" priority="343" stopIfTrue="1">
      <formula>$A175&lt;&gt;""</formula>
    </cfRule>
  </conditionalFormatting>
  <conditionalFormatting sqref="B242:I242 B243:E275">
    <cfRule type="expression" dxfId="164" priority="357" stopIfTrue="1">
      <formula>$A242&lt;&gt;""</formula>
    </cfRule>
  </conditionalFormatting>
  <conditionalFormatting sqref="B276:I320">
    <cfRule type="expression" dxfId="163" priority="190" stopIfTrue="1">
      <formula>$A276&lt;&gt;""</formula>
    </cfRule>
  </conditionalFormatting>
  <conditionalFormatting sqref="B497:I499">
    <cfRule type="expression" dxfId="162" priority="192" stopIfTrue="1">
      <formula>$A497&lt;&gt;""</formula>
    </cfRule>
  </conditionalFormatting>
  <conditionalFormatting sqref="B645:I688">
    <cfRule type="expression" dxfId="161" priority="353" stopIfTrue="1">
      <formula>$A645&lt;&gt;""</formula>
    </cfRule>
  </conditionalFormatting>
  <conditionalFormatting sqref="B690:I690">
    <cfRule type="expression" dxfId="160" priority="119" stopIfTrue="1">
      <formula>$A690&lt;&gt;""</formula>
    </cfRule>
  </conditionalFormatting>
  <conditionalFormatting sqref="B1137:I1137">
    <cfRule type="expression" dxfId="159" priority="244" stopIfTrue="1">
      <formula>$A1137&lt;&gt;""</formula>
    </cfRule>
  </conditionalFormatting>
  <conditionalFormatting sqref="B1149:I1151">
    <cfRule type="expression" dxfId="158" priority="113" stopIfTrue="1">
      <formula>$A1149&lt;&gt;""</formula>
    </cfRule>
  </conditionalFormatting>
  <conditionalFormatting sqref="B1153:I1157">
    <cfRule type="expression" dxfId="157" priority="115" stopIfTrue="1">
      <formula>$A1153&lt;&gt;""</formula>
    </cfRule>
  </conditionalFormatting>
  <conditionalFormatting sqref="B1271:I1271 I1272:I1288">
    <cfRule type="expression" dxfId="156" priority="248" stopIfTrue="1">
      <formula>$A1271&lt;&gt;""</formula>
    </cfRule>
  </conditionalFormatting>
  <conditionalFormatting sqref="B1368:I1368">
    <cfRule type="expression" dxfId="155" priority="243" stopIfTrue="1">
      <formula>$A1368&lt;&gt;""</formula>
    </cfRule>
  </conditionalFormatting>
  <conditionalFormatting sqref="B148:J148 B146:E147 B150:J150 B149:E149 B156:J163 B151:E155">
    <cfRule type="expression" dxfId="154" priority="166" stopIfTrue="1">
      <formula>$A146&lt;&gt;""</formula>
    </cfRule>
  </conditionalFormatting>
  <conditionalFormatting sqref="B360:J420">
    <cfRule type="expression" dxfId="153" priority="358" stopIfTrue="1">
      <formula>$A360&lt;&gt;""</formula>
    </cfRule>
  </conditionalFormatting>
  <conditionalFormatting sqref="B457:J458">
    <cfRule type="expression" dxfId="152" priority="319" stopIfTrue="1">
      <formula>$A457&lt;&gt;""</formula>
    </cfRule>
  </conditionalFormatting>
  <conditionalFormatting sqref="B599:J625">
    <cfRule type="expression" dxfId="151" priority="99" stopIfTrue="1">
      <formula>$A599&lt;&gt;""</formula>
    </cfRule>
  </conditionalFormatting>
  <conditionalFormatting sqref="B1053:J1054">
    <cfRule type="expression" dxfId="150" priority="314" stopIfTrue="1">
      <formula>$A1053&lt;&gt;""</formula>
    </cfRule>
  </conditionalFormatting>
  <conditionalFormatting sqref="B1127:J1130">
    <cfRule type="expression" dxfId="149" priority="104" stopIfTrue="1">
      <formula>$A1127&lt;&gt;""</formula>
    </cfRule>
  </conditionalFormatting>
  <conditionalFormatting sqref="B1158:J1252">
    <cfRule type="expression" dxfId="148" priority="130" stopIfTrue="1">
      <formula>$A1158&lt;&gt;""</formula>
    </cfRule>
  </conditionalFormatting>
  <conditionalFormatting sqref="B1406:J1406">
    <cfRule type="expression" dxfId="147" priority="295" stopIfTrue="1">
      <formula>$A1406&lt;&gt;""</formula>
    </cfRule>
  </conditionalFormatting>
  <conditionalFormatting sqref="B1461:J4374">
    <cfRule type="expression" dxfId="146" priority="139" stopIfTrue="1">
      <formula>$A1461&lt;&gt;""</formula>
    </cfRule>
  </conditionalFormatting>
  <conditionalFormatting sqref="F191:H195">
    <cfRule type="expression" dxfId="145" priority="221" stopIfTrue="1">
      <formula>$A191&lt;&gt;""</formula>
    </cfRule>
  </conditionalFormatting>
  <conditionalFormatting sqref="F198:H199">
    <cfRule type="expression" dxfId="144" priority="215" stopIfTrue="1">
      <formula>$A198&lt;&gt;""</formula>
    </cfRule>
  </conditionalFormatting>
  <conditionalFormatting sqref="F472:H473">
    <cfRule type="expression" dxfId="143" priority="236" stopIfTrue="1">
      <formula>$A472&lt;&gt;""</formula>
    </cfRule>
  </conditionalFormatting>
  <conditionalFormatting sqref="F476:H477">
    <cfRule type="expression" dxfId="142" priority="326" stopIfTrue="1">
      <formula>$A476&lt;&gt;""</formula>
    </cfRule>
  </conditionalFormatting>
  <conditionalFormatting sqref="F484:H486 H487:H489">
    <cfRule type="expression" dxfId="141" priority="268" stopIfTrue="1">
      <formula>$A484&lt;&gt;""</formula>
    </cfRule>
  </conditionalFormatting>
  <conditionalFormatting sqref="F1131:H1131">
    <cfRule type="expression" dxfId="140" priority="377" stopIfTrue="1">
      <formula>$A1131&lt;&gt;""</formula>
    </cfRule>
  </conditionalFormatting>
  <conditionalFormatting sqref="F1255:H1260">
    <cfRule type="expression" dxfId="139" priority="219" stopIfTrue="1">
      <formula>$A1255&lt;&gt;""</formula>
    </cfRule>
  </conditionalFormatting>
  <conditionalFormatting sqref="F170:I172">
    <cfRule type="expression" dxfId="138" priority="347" stopIfTrue="1">
      <formula>$A170&lt;&gt;""</formula>
    </cfRule>
  </conditionalFormatting>
  <conditionalFormatting sqref="F247:I247">
    <cfRule type="expression" dxfId="137" priority="247"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36" priority="387" stopIfTrue="1">
      <formula>$A164&lt;&gt;""</formula>
    </cfRule>
  </conditionalFormatting>
  <conditionalFormatting sqref="H190">
    <cfRule type="expression" dxfId="135" priority="227" stopIfTrue="1">
      <formula>$A190&lt;&gt;""</formula>
    </cfRule>
  </conditionalFormatting>
  <conditionalFormatting sqref="H196:H197">
    <cfRule type="expression" dxfId="134" priority="216" stopIfTrue="1">
      <formula>$A196&lt;&gt;""</formula>
    </cfRule>
  </conditionalFormatting>
  <conditionalFormatting sqref="H200:H228">
    <cfRule type="expression" dxfId="133" priority="106" stopIfTrue="1">
      <formula>$A200&lt;&gt;""</formula>
    </cfRule>
  </conditionalFormatting>
  <conditionalFormatting sqref="H474:H475">
    <cfRule type="expression" dxfId="132" priority="240" stopIfTrue="1">
      <formula>$A474&lt;&gt;""</formula>
    </cfRule>
  </conditionalFormatting>
  <conditionalFormatting sqref="H1132:H1136">
    <cfRule type="expression" dxfId="131" priority="278" stopIfTrue="1">
      <formula>$A1132&lt;&gt;""</formula>
    </cfRule>
  </conditionalFormatting>
  <conditionalFormatting sqref="H1254">
    <cfRule type="expression" dxfId="130" priority="289" stopIfTrue="1">
      <formula>$A1254&lt;&gt;""</formula>
    </cfRule>
  </conditionalFormatting>
  <conditionalFormatting sqref="H1293:H1301">
    <cfRule type="expression" dxfId="129" priority="257" stopIfTrue="1">
      <formula>$A1293&lt;&gt;""</formula>
    </cfRule>
  </conditionalFormatting>
  <conditionalFormatting sqref="H1303:H1326">
    <cfRule type="expression" dxfId="128" priority="136" stopIfTrue="1">
      <formula>$A1303&lt;&gt;""</formula>
    </cfRule>
  </conditionalFormatting>
  <conditionalFormatting sqref="H1365:H1367">
    <cfRule type="expression" dxfId="127" priority="355" stopIfTrue="1">
      <formula>$A1365&lt;&gt;""</formula>
    </cfRule>
  </conditionalFormatting>
  <conditionalFormatting sqref="H1369:H1379">
    <cfRule type="expression" dxfId="126" priority="116" stopIfTrue="1">
      <formula>$A1369&lt;&gt;""</formula>
    </cfRule>
  </conditionalFormatting>
  <conditionalFormatting sqref="H1412">
    <cfRule type="expression" dxfId="125" priority="252" stopIfTrue="1">
      <formula>$A1412&lt;&gt;""</formula>
    </cfRule>
  </conditionalFormatting>
  <conditionalFormatting sqref="H1453:H1458">
    <cfRule type="expression" dxfId="124" priority="322" stopIfTrue="1">
      <formula>$A1453&lt;&gt;""</formula>
    </cfRule>
  </conditionalFormatting>
  <conditionalFormatting sqref="H173:I174">
    <cfRule type="expression" dxfId="123" priority="344" stopIfTrue="1">
      <formula>$A173&lt;&gt;""</formula>
    </cfRule>
  </conditionalFormatting>
  <conditionalFormatting sqref="H243:I246">
    <cfRule type="expression" dxfId="122" priority="346" stopIfTrue="1">
      <formula>$A243&lt;&gt;""</formula>
    </cfRule>
  </conditionalFormatting>
  <conditionalFormatting sqref="H248:I248">
    <cfRule type="expression" dxfId="121" priority="222" stopIfTrue="1">
      <formula>$A248&lt;&gt;""</formula>
    </cfRule>
  </conditionalFormatting>
  <conditionalFormatting sqref="H689:I689">
    <cfRule type="expression" dxfId="120" priority="163" stopIfTrue="1">
      <formula>$A689&lt;&gt;""</formula>
    </cfRule>
  </conditionalFormatting>
  <conditionalFormatting sqref="H1138:I1148">
    <cfRule type="expression" dxfId="119" priority="147" stopIfTrue="1">
      <formula>$A1138&lt;&gt;""</formula>
    </cfRule>
  </conditionalFormatting>
  <conditionalFormatting sqref="H1152:I1152">
    <cfRule type="expression" dxfId="118" priority="173" stopIfTrue="1">
      <formula>$A1152&lt;&gt;""</formula>
    </cfRule>
  </conditionalFormatting>
  <conditionalFormatting sqref="H1110:J1110">
    <cfRule type="expression" dxfId="117" priority="229" stopIfTrue="1">
      <formula>$A1110&lt;&gt;""</formula>
    </cfRule>
  </conditionalFormatting>
  <conditionalFormatting sqref="H1360:J1363">
    <cfRule type="expression" dxfId="116" priority="152" stopIfTrue="1">
      <formula>$A1360&lt;&gt;""</formula>
    </cfRule>
  </conditionalFormatting>
  <conditionalFormatting sqref="H1393:J1404">
    <cfRule type="expression" dxfId="115" priority="111" stopIfTrue="1">
      <formula>$A1393&lt;&gt;""</formula>
    </cfRule>
  </conditionalFormatting>
  <conditionalFormatting sqref="I472:I496">
    <cfRule type="expression" dxfId="114" priority="237" stopIfTrue="1">
      <formula>$A472&lt;&gt;""</formula>
    </cfRule>
  </conditionalFormatting>
  <conditionalFormatting sqref="I1369:I1385">
    <cfRule type="expression" dxfId="113" priority="179" stopIfTrue="1">
      <formula>$A1369&lt;&gt;""</formula>
    </cfRule>
  </conditionalFormatting>
  <conditionalFormatting sqref="I1290:J1359">
    <cfRule type="expression" dxfId="112" priority="259" stopIfTrue="1">
      <formula>$A1290&lt;&gt;""</formula>
    </cfRule>
  </conditionalFormatting>
  <conditionalFormatting sqref="I1410:J1447">
    <cfRule type="expression" dxfId="111" priority="254" stopIfTrue="1">
      <formula>$A1410&lt;&gt;""</formula>
    </cfRule>
  </conditionalFormatting>
  <conditionalFormatting sqref="I1451:J1458">
    <cfRule type="expression" dxfId="110" priority="352" stopIfTrue="1">
      <formula>$A1451&lt;&gt;""</formula>
    </cfRule>
  </conditionalFormatting>
  <conditionalFormatting sqref="J1137:J1157">
    <cfRule type="expression" dxfId="109" priority="379" stopIfTrue="1">
      <formula>$A1137&lt;&gt;""</formula>
    </cfRule>
  </conditionalFormatting>
  <conditionalFormatting sqref="A110:E111 J111">
    <cfRule type="expression" dxfId="108" priority="96" stopIfTrue="1">
      <formula>$A110&lt;&gt;""</formula>
    </cfRule>
  </conditionalFormatting>
  <conditionalFormatting sqref="A112:B113 I110:J110 A118:B119 A114:E115 I115:J115 I131:J131 I124:J124 I120:J121 G122:J123 G130:J130 A120:E126 G125:J126 I127:J128 A127:A128 A117 G132:J134 G136:J136 G139:J139 A129:E141 A142:J144 A145:E145">
    <cfRule type="expression" dxfId="107" priority="95" stopIfTrue="1">
      <formula>$A110&lt;&gt;""</formula>
    </cfRule>
  </conditionalFormatting>
  <conditionalFormatting sqref="G139:J139 B138:E141 B142:J144 B145:E145">
    <cfRule type="expression" dxfId="106" priority="97" stopIfTrue="1">
      <formula>$A138&lt;&gt;""</formula>
    </cfRule>
  </conditionalFormatting>
  <conditionalFormatting sqref="A109:B109 G109:J109 D109:E109">
    <cfRule type="expression" dxfId="105" priority="94" stopIfTrue="1">
      <formula>$A109&lt;&gt;""</formula>
    </cfRule>
  </conditionalFormatting>
  <conditionalFormatting sqref="A107:E108">
    <cfRule type="expression" dxfId="104" priority="92" stopIfTrue="1">
      <formula>$A107&lt;&gt;""</formula>
    </cfRule>
  </conditionalFormatting>
  <conditionalFormatting sqref="B107:E108">
    <cfRule type="expression" dxfId="103" priority="93" stopIfTrue="1">
      <formula>$A107&lt;&gt;""</formula>
    </cfRule>
  </conditionalFormatting>
  <conditionalFormatting sqref="F107:J108">
    <cfRule type="expression" dxfId="102" priority="91" stopIfTrue="1">
      <formula>$A107&lt;&gt;""</formula>
    </cfRule>
  </conditionalFormatting>
  <conditionalFormatting sqref="D107">
    <cfRule type="expression" dxfId="101" priority="90" stopIfTrue="1">
      <formula>$A107&lt;&gt;""</formula>
    </cfRule>
  </conditionalFormatting>
  <conditionalFormatting sqref="D108">
    <cfRule type="expression" dxfId="100" priority="89" stopIfTrue="1">
      <formula>$A108&lt;&gt;""</formula>
    </cfRule>
  </conditionalFormatting>
  <conditionalFormatting sqref="F109">
    <cfRule type="expression" dxfId="99" priority="88" stopIfTrue="1">
      <formula>$A109&lt;&gt;""</formula>
    </cfRule>
  </conditionalFormatting>
  <conditionalFormatting sqref="C109">
    <cfRule type="expression" dxfId="98" priority="86" stopIfTrue="1">
      <formula>$A109&lt;&gt;""</formula>
    </cfRule>
  </conditionalFormatting>
  <conditionalFormatting sqref="C109">
    <cfRule type="expression" dxfId="97" priority="87" stopIfTrue="1">
      <formula>$A109&lt;&gt;""</formula>
    </cfRule>
  </conditionalFormatting>
  <conditionalFormatting sqref="G113:J113 D113:E113">
    <cfRule type="expression" dxfId="96" priority="85" stopIfTrue="1">
      <formula>$A113&lt;&gt;""</formula>
    </cfRule>
  </conditionalFormatting>
  <conditionalFormatting sqref="C112:E112">
    <cfRule type="expression" dxfId="95" priority="83" stopIfTrue="1">
      <formula>$A112&lt;&gt;""</formula>
    </cfRule>
  </conditionalFormatting>
  <conditionalFormatting sqref="C112:E112">
    <cfRule type="expression" dxfId="94" priority="84" stopIfTrue="1">
      <formula>$A112&lt;&gt;""</formula>
    </cfRule>
  </conditionalFormatting>
  <conditionalFormatting sqref="F112:J112">
    <cfRule type="expression" dxfId="93" priority="82" stopIfTrue="1">
      <formula>$A112&lt;&gt;""</formula>
    </cfRule>
  </conditionalFormatting>
  <conditionalFormatting sqref="D112">
    <cfRule type="expression" dxfId="92" priority="81" stopIfTrue="1">
      <formula>$A112&lt;&gt;""</formula>
    </cfRule>
  </conditionalFormatting>
  <conditionalFormatting sqref="F113">
    <cfRule type="expression" dxfId="91" priority="80" stopIfTrue="1">
      <formula>$A113&lt;&gt;""</formula>
    </cfRule>
  </conditionalFormatting>
  <conditionalFormatting sqref="C113">
    <cfRule type="expression" dxfId="90" priority="78" stopIfTrue="1">
      <formula>$A113&lt;&gt;""</formula>
    </cfRule>
  </conditionalFormatting>
  <conditionalFormatting sqref="C113">
    <cfRule type="expression" dxfId="89" priority="79" stopIfTrue="1">
      <formula>$A113&lt;&gt;""</formula>
    </cfRule>
  </conditionalFormatting>
  <conditionalFormatting sqref="F110">
    <cfRule type="expression" dxfId="88" priority="77" stopIfTrue="1">
      <formula>$A110&lt;&gt;""</formula>
    </cfRule>
  </conditionalFormatting>
  <conditionalFormatting sqref="G110:H110">
    <cfRule type="expression" dxfId="87" priority="76" stopIfTrue="1">
      <formula>$A110&lt;&gt;""</formula>
    </cfRule>
  </conditionalFormatting>
  <conditionalFormatting sqref="I111">
    <cfRule type="expression" dxfId="86" priority="75" stopIfTrue="1">
      <formula>$A111&lt;&gt;""</formula>
    </cfRule>
  </conditionalFormatting>
  <conditionalFormatting sqref="F111:H111">
    <cfRule type="expression" dxfId="85" priority="74" stopIfTrue="1">
      <formula>$A111&lt;&gt;""</formula>
    </cfRule>
  </conditionalFormatting>
  <conditionalFormatting sqref="G119:J119 D119:E119">
    <cfRule type="expression" dxfId="84" priority="73" stopIfTrue="1">
      <formula>$A119&lt;&gt;""</formula>
    </cfRule>
  </conditionalFormatting>
  <conditionalFormatting sqref="C118:E118">
    <cfRule type="expression" dxfId="83" priority="71" stopIfTrue="1">
      <formula>$A118&lt;&gt;""</formula>
    </cfRule>
  </conditionalFormatting>
  <conditionalFormatting sqref="C118:E118">
    <cfRule type="expression" dxfId="82" priority="72" stopIfTrue="1">
      <formula>$A118&lt;&gt;""</formula>
    </cfRule>
  </conditionalFormatting>
  <conditionalFormatting sqref="F118:J118">
    <cfRule type="expression" dxfId="81" priority="70" stopIfTrue="1">
      <formula>$A118&lt;&gt;""</formula>
    </cfRule>
  </conditionalFormatting>
  <conditionalFormatting sqref="D118">
    <cfRule type="expression" dxfId="80" priority="69" stopIfTrue="1">
      <formula>$A118&lt;&gt;""</formula>
    </cfRule>
  </conditionalFormatting>
  <conditionalFormatting sqref="F119">
    <cfRule type="expression" dxfId="79" priority="68" stopIfTrue="1">
      <formula>$A119&lt;&gt;""</formula>
    </cfRule>
  </conditionalFormatting>
  <conditionalFormatting sqref="I114:J114">
    <cfRule type="expression" dxfId="78" priority="67" stopIfTrue="1">
      <formula>$A114&lt;&gt;""</formula>
    </cfRule>
  </conditionalFormatting>
  <conditionalFormatting sqref="F114">
    <cfRule type="expression" dxfId="77" priority="66" stopIfTrue="1">
      <formula>$A114&lt;&gt;""</formula>
    </cfRule>
  </conditionalFormatting>
  <conditionalFormatting sqref="G114:H114">
    <cfRule type="expression" dxfId="76" priority="65" stopIfTrue="1">
      <formula>$A114&lt;&gt;""</formula>
    </cfRule>
  </conditionalFormatting>
  <conditionalFormatting sqref="C119">
    <cfRule type="expression" dxfId="75" priority="63" stopIfTrue="1">
      <formula>$A119&lt;&gt;""</formula>
    </cfRule>
  </conditionalFormatting>
  <conditionalFormatting sqref="C119">
    <cfRule type="expression" dxfId="74" priority="64" stopIfTrue="1">
      <formula>$A119&lt;&gt;""</formula>
    </cfRule>
  </conditionalFormatting>
  <conditionalFormatting sqref="F115">
    <cfRule type="expression" dxfId="73" priority="62">
      <formula>$A115&lt;&gt;""</formula>
    </cfRule>
  </conditionalFormatting>
  <conditionalFormatting sqref="G115:H115">
    <cfRule type="expression" dxfId="72" priority="61" stopIfTrue="1">
      <formula>$A115&lt;&gt;""</formula>
    </cfRule>
  </conditionalFormatting>
  <conditionalFormatting sqref="F132">
    <cfRule type="expression" dxfId="71" priority="60" stopIfTrue="1">
      <formula>$A132&lt;&gt;""</formula>
    </cfRule>
  </conditionalFormatting>
  <conditionalFormatting sqref="F133">
    <cfRule type="expression" dxfId="70" priority="59" stopIfTrue="1">
      <formula>$A133&lt;&gt;""</formula>
    </cfRule>
  </conditionalFormatting>
  <conditionalFormatting sqref="F121:H121">
    <cfRule type="expression" dxfId="69" priority="58" stopIfTrue="1">
      <formula>$A121&lt;&gt;""</formula>
    </cfRule>
  </conditionalFormatting>
  <conditionalFormatting sqref="F131:H131">
    <cfRule type="expression" dxfId="68" priority="57" stopIfTrue="1">
      <formula>$A131&lt;&gt;""</formula>
    </cfRule>
  </conditionalFormatting>
  <conditionalFormatting sqref="F124">
    <cfRule type="expression" dxfId="67" priority="56" stopIfTrue="1">
      <formula>$A124&lt;&gt;""</formula>
    </cfRule>
  </conditionalFormatting>
  <conditionalFormatting sqref="G124:H124">
    <cfRule type="expression" dxfId="66" priority="55" stopIfTrue="1">
      <formula>$A124&lt;&gt;""</formula>
    </cfRule>
  </conditionalFormatting>
  <conditionalFormatting sqref="F120:H120">
    <cfRule type="expression" dxfId="65" priority="54" stopIfTrue="1">
      <formula>$A120&lt;&gt;""</formula>
    </cfRule>
  </conditionalFormatting>
  <conditionalFormatting sqref="F129:J129">
    <cfRule type="expression" dxfId="64" priority="53" stopIfTrue="1">
      <formula>$A129&lt;&gt;""</formula>
    </cfRule>
  </conditionalFormatting>
  <conditionalFormatting sqref="F122">
    <cfRule type="expression" dxfId="63" priority="52">
      <formula>$A122&lt;&gt;""</formula>
    </cfRule>
  </conditionalFormatting>
  <conditionalFormatting sqref="F123">
    <cfRule type="expression" dxfId="62" priority="51">
      <formula>$A123&lt;&gt;""</formula>
    </cfRule>
  </conditionalFormatting>
  <conditionalFormatting sqref="F130">
    <cfRule type="expression" dxfId="61" priority="50">
      <formula>$A130&lt;&gt;""</formula>
    </cfRule>
  </conditionalFormatting>
  <conditionalFormatting sqref="F125">
    <cfRule type="expression" dxfId="60" priority="49">
      <formula>$A125&lt;&gt;""</formula>
    </cfRule>
  </conditionalFormatting>
  <conditionalFormatting sqref="F126">
    <cfRule type="expression" dxfId="59" priority="48">
      <formula>$A126&lt;&gt;""</formula>
    </cfRule>
  </conditionalFormatting>
  <conditionalFormatting sqref="B127:E127 G127:H127">
    <cfRule type="expression" dxfId="58" priority="47" stopIfTrue="1">
      <formula>$A127&lt;&gt;""</formula>
    </cfRule>
  </conditionalFormatting>
  <conditionalFormatting sqref="F127">
    <cfRule type="expression" dxfId="57" priority="46">
      <formula>$A127&lt;&gt;""</formula>
    </cfRule>
  </conditionalFormatting>
  <conditionalFormatting sqref="B128:E128 G128:H128">
    <cfRule type="expression" dxfId="56" priority="45" stopIfTrue="1">
      <formula>$A128&lt;&gt;""</formula>
    </cfRule>
  </conditionalFormatting>
  <conditionalFormatting sqref="F128">
    <cfRule type="expression" dxfId="55" priority="44">
      <formula>$A128&lt;&gt;""</formula>
    </cfRule>
  </conditionalFormatting>
  <conditionalFormatting sqref="B117:E117 I117:J117">
    <cfRule type="expression" dxfId="54" priority="43" stopIfTrue="1">
      <formula>$A117&lt;&gt;""</formula>
    </cfRule>
  </conditionalFormatting>
  <conditionalFormatting sqref="F117">
    <cfRule type="expression" dxfId="53" priority="42">
      <formula>$A117&lt;&gt;""</formula>
    </cfRule>
  </conditionalFormatting>
  <conditionalFormatting sqref="G117:H117">
    <cfRule type="expression" dxfId="52" priority="41" stopIfTrue="1">
      <formula>$A117&lt;&gt;""</formula>
    </cfRule>
  </conditionalFormatting>
  <conditionalFormatting sqref="A116">
    <cfRule type="expression" dxfId="51" priority="40" stopIfTrue="1">
      <formula>$A116&lt;&gt;""</formula>
    </cfRule>
  </conditionalFormatting>
  <conditionalFormatting sqref="B116:E116 I116:J116">
    <cfRule type="expression" dxfId="50" priority="39" stopIfTrue="1">
      <formula>$A116&lt;&gt;""</formula>
    </cfRule>
  </conditionalFormatting>
  <conditionalFormatting sqref="F116">
    <cfRule type="expression" dxfId="49" priority="38">
      <formula>$A116&lt;&gt;""</formula>
    </cfRule>
  </conditionalFormatting>
  <conditionalFormatting sqref="G116:H116">
    <cfRule type="expression" dxfId="48" priority="37" stopIfTrue="1">
      <formula>$A116&lt;&gt;""</formula>
    </cfRule>
  </conditionalFormatting>
  <conditionalFormatting sqref="F134">
    <cfRule type="expression" dxfId="47" priority="36" stopIfTrue="1">
      <formula>$A134&lt;&gt;""</formula>
    </cfRule>
  </conditionalFormatting>
  <conditionalFormatting sqref="I135:J135">
    <cfRule type="expression" dxfId="46" priority="35" stopIfTrue="1">
      <formula>$A135&lt;&gt;""</formula>
    </cfRule>
  </conditionalFormatting>
  <conditionalFormatting sqref="F135">
    <cfRule type="expression" dxfId="45" priority="34" stopIfTrue="1">
      <formula>$A135&lt;&gt;""</formula>
    </cfRule>
  </conditionalFormatting>
  <conditionalFormatting sqref="G135:H135">
    <cfRule type="expression" dxfId="44" priority="33" stopIfTrue="1">
      <formula>$A135&lt;&gt;""</formula>
    </cfRule>
  </conditionalFormatting>
  <conditionalFormatting sqref="I137:J137">
    <cfRule type="expression" dxfId="43" priority="32" stopIfTrue="1">
      <formula>$A137&lt;&gt;""</formula>
    </cfRule>
  </conditionalFormatting>
  <conditionalFormatting sqref="F137:H137">
    <cfRule type="expression" dxfId="42" priority="31" stopIfTrue="1">
      <formula>$A137&lt;&gt;""</formula>
    </cfRule>
  </conditionalFormatting>
  <conditionalFormatting sqref="G138:J138">
    <cfRule type="expression" dxfId="41" priority="30" stopIfTrue="1">
      <formula>$A138&lt;&gt;""</formula>
    </cfRule>
  </conditionalFormatting>
  <conditionalFormatting sqref="F138">
    <cfRule type="expression" dxfId="40" priority="29" stopIfTrue="1">
      <formula>$A138&lt;&gt;""</formula>
    </cfRule>
  </conditionalFormatting>
  <conditionalFormatting sqref="F136">
    <cfRule type="expression" dxfId="39" priority="28">
      <formula>$A136&lt;&gt;""</formula>
    </cfRule>
  </conditionalFormatting>
  <conditionalFormatting sqref="G140:J140">
    <cfRule type="expression" dxfId="38" priority="27" stopIfTrue="1">
      <formula>$A140&lt;&gt;""</formula>
    </cfRule>
  </conditionalFormatting>
  <conditionalFormatting sqref="F140">
    <cfRule type="expression" dxfId="37" priority="26" stopIfTrue="1">
      <formula>$A140&lt;&gt;""</formula>
    </cfRule>
  </conditionalFormatting>
  <conditionalFormatting sqref="F139">
    <cfRule type="expression" dxfId="36" priority="25">
      <formula>$A139&lt;&gt;""</formula>
    </cfRule>
  </conditionalFormatting>
  <conditionalFormatting sqref="I141:J141">
    <cfRule type="expression" dxfId="35" priority="24" stopIfTrue="1">
      <formula>$A141&lt;&gt;""</formula>
    </cfRule>
  </conditionalFormatting>
  <conditionalFormatting sqref="F141">
    <cfRule type="expression" dxfId="34" priority="23" stopIfTrue="1">
      <formula>$A141&lt;&gt;""</formula>
    </cfRule>
  </conditionalFormatting>
  <conditionalFormatting sqref="G141:H141">
    <cfRule type="expression" dxfId="33" priority="22" stopIfTrue="1">
      <formula>$A141&lt;&gt;""</formula>
    </cfRule>
  </conditionalFormatting>
  <conditionalFormatting sqref="G145:J145">
    <cfRule type="expression" dxfId="32" priority="21" stopIfTrue="1">
      <formula>$A145&lt;&gt;""</formula>
    </cfRule>
  </conditionalFormatting>
  <conditionalFormatting sqref="F145">
    <cfRule type="expression" dxfId="31" priority="20" stopIfTrue="1">
      <formula>$A145&lt;&gt;""</formula>
    </cfRule>
  </conditionalFormatting>
  <conditionalFormatting sqref="I146:J146">
    <cfRule type="expression" dxfId="30" priority="19" stopIfTrue="1">
      <formula>$A146&lt;&gt;""</formula>
    </cfRule>
  </conditionalFormatting>
  <conditionalFormatting sqref="F146:H146">
    <cfRule type="expression" dxfId="29" priority="18" stopIfTrue="1">
      <formula>$A146&lt;&gt;""</formula>
    </cfRule>
  </conditionalFormatting>
  <conditionalFormatting sqref="I147:J147">
    <cfRule type="expression" dxfId="28" priority="17" stopIfTrue="1">
      <formula>$A147&lt;&gt;""</formula>
    </cfRule>
  </conditionalFormatting>
  <conditionalFormatting sqref="F147">
    <cfRule type="expression" dxfId="27" priority="16" stopIfTrue="1">
      <formula>$A147&lt;&gt;""</formula>
    </cfRule>
  </conditionalFormatting>
  <conditionalFormatting sqref="G147:H147">
    <cfRule type="expression" dxfId="26" priority="15" stopIfTrue="1">
      <formula>$A147&lt;&gt;""</formula>
    </cfRule>
  </conditionalFormatting>
  <conditionalFormatting sqref="G149:J149">
    <cfRule type="expression" dxfId="25" priority="14" stopIfTrue="1">
      <formula>$A149&lt;&gt;""</formula>
    </cfRule>
  </conditionalFormatting>
  <conditionalFormatting sqref="F149">
    <cfRule type="expression" dxfId="24" priority="13" stopIfTrue="1">
      <formula>$A149&lt;&gt;""</formula>
    </cfRule>
  </conditionalFormatting>
  <conditionalFormatting sqref="I151:J151">
    <cfRule type="expression" dxfId="23" priority="12" stopIfTrue="1">
      <formula>$A151&lt;&gt;""</formula>
    </cfRule>
  </conditionalFormatting>
  <conditionalFormatting sqref="F151:H151">
    <cfRule type="expression" dxfId="21" priority="11" stopIfTrue="1">
      <formula>$A151&lt;&gt;""</formula>
    </cfRule>
  </conditionalFormatting>
  <conditionalFormatting sqref="I152:J152">
    <cfRule type="expression" dxfId="19" priority="10" stopIfTrue="1">
      <formula>$A152&lt;&gt;""</formula>
    </cfRule>
  </conditionalFormatting>
  <conditionalFormatting sqref="F152">
    <cfRule type="expression" dxfId="17" priority="9" stopIfTrue="1">
      <formula>$A152&lt;&gt;""</formula>
    </cfRule>
  </conditionalFormatting>
  <conditionalFormatting sqref="G152:H152">
    <cfRule type="expression" dxfId="15" priority="8" stopIfTrue="1">
      <formula>$A152&lt;&gt;""</formula>
    </cfRule>
  </conditionalFormatting>
  <conditionalFormatting sqref="I153:J153">
    <cfRule type="expression" dxfId="13" priority="7" stopIfTrue="1">
      <formula>$A153&lt;&gt;""</formula>
    </cfRule>
  </conditionalFormatting>
  <conditionalFormatting sqref="F153:H153">
    <cfRule type="expression" dxfId="11" priority="6" stopIfTrue="1">
      <formula>$A153&lt;&gt;""</formula>
    </cfRule>
  </conditionalFormatting>
  <conditionalFormatting sqref="I154:J154">
    <cfRule type="expression" dxfId="9" priority="5" stopIfTrue="1">
      <formula>$A154&lt;&gt;""</formula>
    </cfRule>
  </conditionalFormatting>
  <conditionalFormatting sqref="F154">
    <cfRule type="expression" dxfId="7" priority="4" stopIfTrue="1">
      <formula>$A154&lt;&gt;""</formula>
    </cfRule>
  </conditionalFormatting>
  <conditionalFormatting sqref="G154:H154">
    <cfRule type="expression" dxfId="5" priority="3" stopIfTrue="1">
      <formula>$A154&lt;&gt;""</formula>
    </cfRule>
  </conditionalFormatting>
  <conditionalFormatting sqref="G155:J155">
    <cfRule type="expression" dxfId="3" priority="2" stopIfTrue="1">
      <formula>$A155&lt;&gt;""</formula>
    </cfRule>
  </conditionalFormatting>
  <conditionalFormatting sqref="F155">
    <cfRule type="expression" dxfId="1" priority="1" stopIfTrue="1">
      <formula>$A155&lt;&gt;""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1" bestFit="1" customWidth="1"/>
    <col min="2" max="2" width="46.21875" style="172" bestFit="1" customWidth="1"/>
    <col min="3" max="3" width="15.44140625" style="172" bestFit="1" customWidth="1"/>
    <col min="4" max="4" width="20.5546875" style="172" customWidth="1"/>
    <col min="5" max="5" width="21" style="172" bestFit="1" customWidth="1"/>
    <col min="6" max="6" width="6.21875" style="172" bestFit="1" customWidth="1"/>
    <col min="7" max="7" width="22.77734375" style="172" customWidth="1"/>
    <col min="8" max="8" width="23.5546875" style="172" customWidth="1"/>
    <col min="9" max="9" width="26.77734375" style="172" customWidth="1"/>
    <col min="10" max="10" width="19" style="172" customWidth="1"/>
    <col min="11" max="11" width="19.77734375" style="172" bestFit="1" customWidth="1"/>
    <col min="12" max="12" width="14.44140625" style="173" customWidth="1"/>
    <col min="13" max="14" width="24.77734375" style="172" bestFit="1" customWidth="1"/>
    <col min="15" max="15" width="24.44140625" style="172" bestFit="1" customWidth="1"/>
    <col min="16" max="16" width="24.77734375" style="172" bestFit="1" customWidth="1"/>
    <col min="17" max="256" width="9.21875" style="172"/>
    <col min="257" max="257" width="9.5546875" style="172" bestFit="1" customWidth="1"/>
    <col min="258" max="258" width="46.21875" style="172" bestFit="1" customWidth="1"/>
    <col min="259" max="259" width="15.44140625" style="172" bestFit="1" customWidth="1"/>
    <col min="260" max="260" width="20.5546875" style="172" customWidth="1"/>
    <col min="261" max="261" width="21" style="172" bestFit="1" customWidth="1"/>
    <col min="262" max="262" width="6.21875" style="172" bestFit="1" customWidth="1"/>
    <col min="263" max="263" width="22.77734375" style="172" customWidth="1"/>
    <col min="264" max="264" width="23.5546875" style="172" customWidth="1"/>
    <col min="265" max="265" width="26.77734375" style="172" customWidth="1"/>
    <col min="266" max="266" width="19" style="172" customWidth="1"/>
    <col min="267" max="267" width="19.77734375" style="172" bestFit="1" customWidth="1"/>
    <col min="268" max="268" width="14.44140625" style="172" customWidth="1"/>
    <col min="269" max="270" width="24.77734375" style="172" bestFit="1" customWidth="1"/>
    <col min="271" max="271" width="24.44140625" style="172" bestFit="1" customWidth="1"/>
    <col min="272" max="272" width="24.77734375" style="172" bestFit="1" customWidth="1"/>
    <col min="273" max="512" width="9.21875" style="172"/>
    <col min="513" max="513" width="9.5546875" style="172" bestFit="1" customWidth="1"/>
    <col min="514" max="514" width="46.21875" style="172" bestFit="1" customWidth="1"/>
    <col min="515" max="515" width="15.44140625" style="172" bestFit="1" customWidth="1"/>
    <col min="516" max="516" width="20.5546875" style="172" customWidth="1"/>
    <col min="517" max="517" width="21" style="172" bestFit="1" customWidth="1"/>
    <col min="518" max="518" width="6.21875" style="172" bestFit="1" customWidth="1"/>
    <col min="519" max="519" width="22.77734375" style="172" customWidth="1"/>
    <col min="520" max="520" width="23.5546875" style="172" customWidth="1"/>
    <col min="521" max="521" width="26.77734375" style="172" customWidth="1"/>
    <col min="522" max="522" width="19" style="172" customWidth="1"/>
    <col min="523" max="523" width="19.77734375" style="172" bestFit="1" customWidth="1"/>
    <col min="524" max="524" width="14.44140625" style="172" customWidth="1"/>
    <col min="525" max="526" width="24.77734375" style="172" bestFit="1" customWidth="1"/>
    <col min="527" max="527" width="24.44140625" style="172" bestFit="1" customWidth="1"/>
    <col min="528" max="528" width="24.77734375" style="172" bestFit="1" customWidth="1"/>
    <col min="529" max="768" width="9.21875" style="172"/>
    <col min="769" max="769" width="9.5546875" style="172" bestFit="1" customWidth="1"/>
    <col min="770" max="770" width="46.21875" style="172" bestFit="1" customWidth="1"/>
    <col min="771" max="771" width="15.44140625" style="172" bestFit="1" customWidth="1"/>
    <col min="772" max="772" width="20.5546875" style="172" customWidth="1"/>
    <col min="773" max="773" width="21" style="172" bestFit="1" customWidth="1"/>
    <col min="774" max="774" width="6.21875" style="172" bestFit="1" customWidth="1"/>
    <col min="775" max="775" width="22.77734375" style="172" customWidth="1"/>
    <col min="776" max="776" width="23.5546875" style="172" customWidth="1"/>
    <col min="777" max="777" width="26.77734375" style="172" customWidth="1"/>
    <col min="778" max="778" width="19" style="172" customWidth="1"/>
    <col min="779" max="779" width="19.77734375" style="172" bestFit="1" customWidth="1"/>
    <col min="780" max="780" width="14.44140625" style="172" customWidth="1"/>
    <col min="781" max="782" width="24.77734375" style="172" bestFit="1" customWidth="1"/>
    <col min="783" max="783" width="24.44140625" style="172" bestFit="1" customWidth="1"/>
    <col min="784" max="784" width="24.77734375" style="172" bestFit="1" customWidth="1"/>
    <col min="785" max="1024" width="9.21875" style="172"/>
    <col min="1025" max="1025" width="9.5546875" style="172" bestFit="1" customWidth="1"/>
    <col min="1026" max="1026" width="46.21875" style="172" bestFit="1" customWidth="1"/>
    <col min="1027" max="1027" width="15.44140625" style="172" bestFit="1" customWidth="1"/>
    <col min="1028" max="1028" width="20.5546875" style="172" customWidth="1"/>
    <col min="1029" max="1029" width="21" style="172" bestFit="1" customWidth="1"/>
    <col min="1030" max="1030" width="6.21875" style="172" bestFit="1" customWidth="1"/>
    <col min="1031" max="1031" width="22.77734375" style="172" customWidth="1"/>
    <col min="1032" max="1032" width="23.5546875" style="172" customWidth="1"/>
    <col min="1033" max="1033" width="26.77734375" style="172" customWidth="1"/>
    <col min="1034" max="1034" width="19" style="172" customWidth="1"/>
    <col min="1035" max="1035" width="19.77734375" style="172" bestFit="1" customWidth="1"/>
    <col min="1036" max="1036" width="14.44140625" style="172" customWidth="1"/>
    <col min="1037" max="1038" width="24.77734375" style="172" bestFit="1" customWidth="1"/>
    <col min="1039" max="1039" width="24.44140625" style="172" bestFit="1" customWidth="1"/>
    <col min="1040" max="1040" width="24.77734375" style="172" bestFit="1" customWidth="1"/>
    <col min="1041" max="1280" width="9.21875" style="172"/>
    <col min="1281" max="1281" width="9.5546875" style="172" bestFit="1" customWidth="1"/>
    <col min="1282" max="1282" width="46.21875" style="172" bestFit="1" customWidth="1"/>
    <col min="1283" max="1283" width="15.44140625" style="172" bestFit="1" customWidth="1"/>
    <col min="1284" max="1284" width="20.5546875" style="172" customWidth="1"/>
    <col min="1285" max="1285" width="21" style="172" bestFit="1" customWidth="1"/>
    <col min="1286" max="1286" width="6.21875" style="172" bestFit="1" customWidth="1"/>
    <col min="1287" max="1287" width="22.77734375" style="172" customWidth="1"/>
    <col min="1288" max="1288" width="23.5546875" style="172" customWidth="1"/>
    <col min="1289" max="1289" width="26.77734375" style="172" customWidth="1"/>
    <col min="1290" max="1290" width="19" style="172" customWidth="1"/>
    <col min="1291" max="1291" width="19.77734375" style="172" bestFit="1" customWidth="1"/>
    <col min="1292" max="1292" width="14.44140625" style="172" customWidth="1"/>
    <col min="1293" max="1294" width="24.77734375" style="172" bestFit="1" customWidth="1"/>
    <col min="1295" max="1295" width="24.44140625" style="172" bestFit="1" customWidth="1"/>
    <col min="1296" max="1296" width="24.77734375" style="172" bestFit="1" customWidth="1"/>
    <col min="1297" max="1536" width="9.21875" style="172"/>
    <col min="1537" max="1537" width="9.5546875" style="172" bestFit="1" customWidth="1"/>
    <col min="1538" max="1538" width="46.21875" style="172" bestFit="1" customWidth="1"/>
    <col min="1539" max="1539" width="15.44140625" style="172" bestFit="1" customWidth="1"/>
    <col min="1540" max="1540" width="20.5546875" style="172" customWidth="1"/>
    <col min="1541" max="1541" width="21" style="172" bestFit="1" customWidth="1"/>
    <col min="1542" max="1542" width="6.21875" style="172" bestFit="1" customWidth="1"/>
    <col min="1543" max="1543" width="22.77734375" style="172" customWidth="1"/>
    <col min="1544" max="1544" width="23.5546875" style="172" customWidth="1"/>
    <col min="1545" max="1545" width="26.77734375" style="172" customWidth="1"/>
    <col min="1546" max="1546" width="19" style="172" customWidth="1"/>
    <col min="1547" max="1547" width="19.77734375" style="172" bestFit="1" customWidth="1"/>
    <col min="1548" max="1548" width="14.44140625" style="172" customWidth="1"/>
    <col min="1549" max="1550" width="24.77734375" style="172" bestFit="1" customWidth="1"/>
    <col min="1551" max="1551" width="24.44140625" style="172" bestFit="1" customWidth="1"/>
    <col min="1552" max="1552" width="24.77734375" style="172" bestFit="1" customWidth="1"/>
    <col min="1553" max="1792" width="9.21875" style="172"/>
    <col min="1793" max="1793" width="9.5546875" style="172" bestFit="1" customWidth="1"/>
    <col min="1794" max="1794" width="46.21875" style="172" bestFit="1" customWidth="1"/>
    <col min="1795" max="1795" width="15.44140625" style="172" bestFit="1" customWidth="1"/>
    <col min="1796" max="1796" width="20.5546875" style="172" customWidth="1"/>
    <col min="1797" max="1797" width="21" style="172" bestFit="1" customWidth="1"/>
    <col min="1798" max="1798" width="6.21875" style="172" bestFit="1" customWidth="1"/>
    <col min="1799" max="1799" width="22.77734375" style="172" customWidth="1"/>
    <col min="1800" max="1800" width="23.5546875" style="172" customWidth="1"/>
    <col min="1801" max="1801" width="26.77734375" style="172" customWidth="1"/>
    <col min="1802" max="1802" width="19" style="172" customWidth="1"/>
    <col min="1803" max="1803" width="19.77734375" style="172" bestFit="1" customWidth="1"/>
    <col min="1804" max="1804" width="14.44140625" style="172" customWidth="1"/>
    <col min="1805" max="1806" width="24.77734375" style="172" bestFit="1" customWidth="1"/>
    <col min="1807" max="1807" width="24.44140625" style="172" bestFit="1" customWidth="1"/>
    <col min="1808" max="1808" width="24.77734375" style="172" bestFit="1" customWidth="1"/>
    <col min="1809" max="2048" width="9.21875" style="172"/>
    <col min="2049" max="2049" width="9.5546875" style="172" bestFit="1" customWidth="1"/>
    <col min="2050" max="2050" width="46.21875" style="172" bestFit="1" customWidth="1"/>
    <col min="2051" max="2051" width="15.44140625" style="172" bestFit="1" customWidth="1"/>
    <col min="2052" max="2052" width="20.5546875" style="172" customWidth="1"/>
    <col min="2053" max="2053" width="21" style="172" bestFit="1" customWidth="1"/>
    <col min="2054" max="2054" width="6.21875" style="172" bestFit="1" customWidth="1"/>
    <col min="2055" max="2055" width="22.77734375" style="172" customWidth="1"/>
    <col min="2056" max="2056" width="23.5546875" style="172" customWidth="1"/>
    <col min="2057" max="2057" width="26.77734375" style="172" customWidth="1"/>
    <col min="2058" max="2058" width="19" style="172" customWidth="1"/>
    <col min="2059" max="2059" width="19.77734375" style="172" bestFit="1" customWidth="1"/>
    <col min="2060" max="2060" width="14.44140625" style="172" customWidth="1"/>
    <col min="2061" max="2062" width="24.77734375" style="172" bestFit="1" customWidth="1"/>
    <col min="2063" max="2063" width="24.44140625" style="172" bestFit="1" customWidth="1"/>
    <col min="2064" max="2064" width="24.77734375" style="172" bestFit="1" customWidth="1"/>
    <col min="2065" max="2304" width="9.21875" style="172"/>
    <col min="2305" max="2305" width="9.5546875" style="172" bestFit="1" customWidth="1"/>
    <col min="2306" max="2306" width="46.21875" style="172" bestFit="1" customWidth="1"/>
    <col min="2307" max="2307" width="15.44140625" style="172" bestFit="1" customWidth="1"/>
    <col min="2308" max="2308" width="20.5546875" style="172" customWidth="1"/>
    <col min="2309" max="2309" width="21" style="172" bestFit="1" customWidth="1"/>
    <col min="2310" max="2310" width="6.21875" style="172" bestFit="1" customWidth="1"/>
    <col min="2311" max="2311" width="22.77734375" style="172" customWidth="1"/>
    <col min="2312" max="2312" width="23.5546875" style="172" customWidth="1"/>
    <col min="2313" max="2313" width="26.77734375" style="172" customWidth="1"/>
    <col min="2314" max="2314" width="19" style="172" customWidth="1"/>
    <col min="2315" max="2315" width="19.77734375" style="172" bestFit="1" customWidth="1"/>
    <col min="2316" max="2316" width="14.44140625" style="172" customWidth="1"/>
    <col min="2317" max="2318" width="24.77734375" style="172" bestFit="1" customWidth="1"/>
    <col min="2319" max="2319" width="24.44140625" style="172" bestFit="1" customWidth="1"/>
    <col min="2320" max="2320" width="24.77734375" style="172" bestFit="1" customWidth="1"/>
    <col min="2321" max="2560" width="9.21875" style="172"/>
    <col min="2561" max="2561" width="9.5546875" style="172" bestFit="1" customWidth="1"/>
    <col min="2562" max="2562" width="46.21875" style="172" bestFit="1" customWidth="1"/>
    <col min="2563" max="2563" width="15.44140625" style="172" bestFit="1" customWidth="1"/>
    <col min="2564" max="2564" width="20.5546875" style="172" customWidth="1"/>
    <col min="2565" max="2565" width="21" style="172" bestFit="1" customWidth="1"/>
    <col min="2566" max="2566" width="6.21875" style="172" bestFit="1" customWidth="1"/>
    <col min="2567" max="2567" width="22.77734375" style="172" customWidth="1"/>
    <col min="2568" max="2568" width="23.5546875" style="172" customWidth="1"/>
    <col min="2569" max="2569" width="26.77734375" style="172" customWidth="1"/>
    <col min="2570" max="2570" width="19" style="172" customWidth="1"/>
    <col min="2571" max="2571" width="19.77734375" style="172" bestFit="1" customWidth="1"/>
    <col min="2572" max="2572" width="14.44140625" style="172" customWidth="1"/>
    <col min="2573" max="2574" width="24.77734375" style="172" bestFit="1" customWidth="1"/>
    <col min="2575" max="2575" width="24.44140625" style="172" bestFit="1" customWidth="1"/>
    <col min="2576" max="2576" width="24.77734375" style="172" bestFit="1" customWidth="1"/>
    <col min="2577" max="2816" width="9.21875" style="172"/>
    <col min="2817" max="2817" width="9.5546875" style="172" bestFit="1" customWidth="1"/>
    <col min="2818" max="2818" width="46.21875" style="172" bestFit="1" customWidth="1"/>
    <col min="2819" max="2819" width="15.44140625" style="172" bestFit="1" customWidth="1"/>
    <col min="2820" max="2820" width="20.5546875" style="172" customWidth="1"/>
    <col min="2821" max="2821" width="21" style="172" bestFit="1" customWidth="1"/>
    <col min="2822" max="2822" width="6.21875" style="172" bestFit="1" customWidth="1"/>
    <col min="2823" max="2823" width="22.77734375" style="172" customWidth="1"/>
    <col min="2824" max="2824" width="23.5546875" style="172" customWidth="1"/>
    <col min="2825" max="2825" width="26.77734375" style="172" customWidth="1"/>
    <col min="2826" max="2826" width="19" style="172" customWidth="1"/>
    <col min="2827" max="2827" width="19.77734375" style="172" bestFit="1" customWidth="1"/>
    <col min="2828" max="2828" width="14.44140625" style="172" customWidth="1"/>
    <col min="2829" max="2830" width="24.77734375" style="172" bestFit="1" customWidth="1"/>
    <col min="2831" max="2831" width="24.44140625" style="172" bestFit="1" customWidth="1"/>
    <col min="2832" max="2832" width="24.77734375" style="172" bestFit="1" customWidth="1"/>
    <col min="2833" max="3072" width="9.21875" style="172"/>
    <col min="3073" max="3073" width="9.5546875" style="172" bestFit="1" customWidth="1"/>
    <col min="3074" max="3074" width="46.21875" style="172" bestFit="1" customWidth="1"/>
    <col min="3075" max="3075" width="15.44140625" style="172" bestFit="1" customWidth="1"/>
    <col min="3076" max="3076" width="20.5546875" style="172" customWidth="1"/>
    <col min="3077" max="3077" width="21" style="172" bestFit="1" customWidth="1"/>
    <col min="3078" max="3078" width="6.21875" style="172" bestFit="1" customWidth="1"/>
    <col min="3079" max="3079" width="22.77734375" style="172" customWidth="1"/>
    <col min="3080" max="3080" width="23.5546875" style="172" customWidth="1"/>
    <col min="3081" max="3081" width="26.77734375" style="172" customWidth="1"/>
    <col min="3082" max="3082" width="19" style="172" customWidth="1"/>
    <col min="3083" max="3083" width="19.77734375" style="172" bestFit="1" customWidth="1"/>
    <col min="3084" max="3084" width="14.44140625" style="172" customWidth="1"/>
    <col min="3085" max="3086" width="24.77734375" style="172" bestFit="1" customWidth="1"/>
    <col min="3087" max="3087" width="24.44140625" style="172" bestFit="1" customWidth="1"/>
    <col min="3088" max="3088" width="24.77734375" style="172" bestFit="1" customWidth="1"/>
    <col min="3089" max="3328" width="9.21875" style="172"/>
    <col min="3329" max="3329" width="9.5546875" style="172" bestFit="1" customWidth="1"/>
    <col min="3330" max="3330" width="46.21875" style="172" bestFit="1" customWidth="1"/>
    <col min="3331" max="3331" width="15.44140625" style="172" bestFit="1" customWidth="1"/>
    <col min="3332" max="3332" width="20.5546875" style="172" customWidth="1"/>
    <col min="3333" max="3333" width="21" style="172" bestFit="1" customWidth="1"/>
    <col min="3334" max="3334" width="6.21875" style="172" bestFit="1" customWidth="1"/>
    <col min="3335" max="3335" width="22.77734375" style="172" customWidth="1"/>
    <col min="3336" max="3336" width="23.5546875" style="172" customWidth="1"/>
    <col min="3337" max="3337" width="26.77734375" style="172" customWidth="1"/>
    <col min="3338" max="3338" width="19" style="172" customWidth="1"/>
    <col min="3339" max="3339" width="19.77734375" style="172" bestFit="1" customWidth="1"/>
    <col min="3340" max="3340" width="14.44140625" style="172" customWidth="1"/>
    <col min="3341" max="3342" width="24.77734375" style="172" bestFit="1" customWidth="1"/>
    <col min="3343" max="3343" width="24.44140625" style="172" bestFit="1" customWidth="1"/>
    <col min="3344" max="3344" width="24.77734375" style="172" bestFit="1" customWidth="1"/>
    <col min="3345" max="3584" width="9.21875" style="172"/>
    <col min="3585" max="3585" width="9.5546875" style="172" bestFit="1" customWidth="1"/>
    <col min="3586" max="3586" width="46.21875" style="172" bestFit="1" customWidth="1"/>
    <col min="3587" max="3587" width="15.44140625" style="172" bestFit="1" customWidth="1"/>
    <col min="3588" max="3588" width="20.5546875" style="172" customWidth="1"/>
    <col min="3589" max="3589" width="21" style="172" bestFit="1" customWidth="1"/>
    <col min="3590" max="3590" width="6.21875" style="172" bestFit="1" customWidth="1"/>
    <col min="3591" max="3591" width="22.77734375" style="172" customWidth="1"/>
    <col min="3592" max="3592" width="23.5546875" style="172" customWidth="1"/>
    <col min="3593" max="3593" width="26.77734375" style="172" customWidth="1"/>
    <col min="3594" max="3594" width="19" style="172" customWidth="1"/>
    <col min="3595" max="3595" width="19.77734375" style="172" bestFit="1" customWidth="1"/>
    <col min="3596" max="3596" width="14.44140625" style="172" customWidth="1"/>
    <col min="3597" max="3598" width="24.77734375" style="172" bestFit="1" customWidth="1"/>
    <col min="3599" max="3599" width="24.44140625" style="172" bestFit="1" customWidth="1"/>
    <col min="3600" max="3600" width="24.77734375" style="172" bestFit="1" customWidth="1"/>
    <col min="3601" max="3840" width="9.21875" style="172"/>
    <col min="3841" max="3841" width="9.5546875" style="172" bestFit="1" customWidth="1"/>
    <col min="3842" max="3842" width="46.21875" style="172" bestFit="1" customWidth="1"/>
    <col min="3843" max="3843" width="15.44140625" style="172" bestFit="1" customWidth="1"/>
    <col min="3844" max="3844" width="20.5546875" style="172" customWidth="1"/>
    <col min="3845" max="3845" width="21" style="172" bestFit="1" customWidth="1"/>
    <col min="3846" max="3846" width="6.21875" style="172" bestFit="1" customWidth="1"/>
    <col min="3847" max="3847" width="22.77734375" style="172" customWidth="1"/>
    <col min="3848" max="3848" width="23.5546875" style="172" customWidth="1"/>
    <col min="3849" max="3849" width="26.77734375" style="172" customWidth="1"/>
    <col min="3850" max="3850" width="19" style="172" customWidth="1"/>
    <col min="3851" max="3851" width="19.77734375" style="172" bestFit="1" customWidth="1"/>
    <col min="3852" max="3852" width="14.44140625" style="172" customWidth="1"/>
    <col min="3853" max="3854" width="24.77734375" style="172" bestFit="1" customWidth="1"/>
    <col min="3855" max="3855" width="24.44140625" style="172" bestFit="1" customWidth="1"/>
    <col min="3856" max="3856" width="24.77734375" style="172" bestFit="1" customWidth="1"/>
    <col min="3857" max="4096" width="9.21875" style="172"/>
    <col min="4097" max="4097" width="9.5546875" style="172" bestFit="1" customWidth="1"/>
    <col min="4098" max="4098" width="46.21875" style="172" bestFit="1" customWidth="1"/>
    <col min="4099" max="4099" width="15.44140625" style="172" bestFit="1" customWidth="1"/>
    <col min="4100" max="4100" width="20.5546875" style="172" customWidth="1"/>
    <col min="4101" max="4101" width="21" style="172" bestFit="1" customWidth="1"/>
    <col min="4102" max="4102" width="6.21875" style="172" bestFit="1" customWidth="1"/>
    <col min="4103" max="4103" width="22.77734375" style="172" customWidth="1"/>
    <col min="4104" max="4104" width="23.5546875" style="172" customWidth="1"/>
    <col min="4105" max="4105" width="26.77734375" style="172" customWidth="1"/>
    <col min="4106" max="4106" width="19" style="172" customWidth="1"/>
    <col min="4107" max="4107" width="19.77734375" style="172" bestFit="1" customWidth="1"/>
    <col min="4108" max="4108" width="14.44140625" style="172" customWidth="1"/>
    <col min="4109" max="4110" width="24.77734375" style="172" bestFit="1" customWidth="1"/>
    <col min="4111" max="4111" width="24.44140625" style="172" bestFit="1" customWidth="1"/>
    <col min="4112" max="4112" width="24.77734375" style="172" bestFit="1" customWidth="1"/>
    <col min="4113" max="4352" width="9.21875" style="172"/>
    <col min="4353" max="4353" width="9.5546875" style="172" bestFit="1" customWidth="1"/>
    <col min="4354" max="4354" width="46.21875" style="172" bestFit="1" customWidth="1"/>
    <col min="4355" max="4355" width="15.44140625" style="172" bestFit="1" customWidth="1"/>
    <col min="4356" max="4356" width="20.5546875" style="172" customWidth="1"/>
    <col min="4357" max="4357" width="21" style="172" bestFit="1" customWidth="1"/>
    <col min="4358" max="4358" width="6.21875" style="172" bestFit="1" customWidth="1"/>
    <col min="4359" max="4359" width="22.77734375" style="172" customWidth="1"/>
    <col min="4360" max="4360" width="23.5546875" style="172" customWidth="1"/>
    <col min="4361" max="4361" width="26.77734375" style="172" customWidth="1"/>
    <col min="4362" max="4362" width="19" style="172" customWidth="1"/>
    <col min="4363" max="4363" width="19.77734375" style="172" bestFit="1" customWidth="1"/>
    <col min="4364" max="4364" width="14.44140625" style="172" customWidth="1"/>
    <col min="4365" max="4366" width="24.77734375" style="172" bestFit="1" customWidth="1"/>
    <col min="4367" max="4367" width="24.44140625" style="172" bestFit="1" customWidth="1"/>
    <col min="4368" max="4368" width="24.77734375" style="172" bestFit="1" customWidth="1"/>
    <col min="4369" max="4608" width="9.21875" style="172"/>
    <col min="4609" max="4609" width="9.5546875" style="172" bestFit="1" customWidth="1"/>
    <col min="4610" max="4610" width="46.21875" style="172" bestFit="1" customWidth="1"/>
    <col min="4611" max="4611" width="15.44140625" style="172" bestFit="1" customWidth="1"/>
    <col min="4612" max="4612" width="20.5546875" style="172" customWidth="1"/>
    <col min="4613" max="4613" width="21" style="172" bestFit="1" customWidth="1"/>
    <col min="4614" max="4614" width="6.21875" style="172" bestFit="1" customWidth="1"/>
    <col min="4615" max="4615" width="22.77734375" style="172" customWidth="1"/>
    <col min="4616" max="4616" width="23.5546875" style="172" customWidth="1"/>
    <col min="4617" max="4617" width="26.77734375" style="172" customWidth="1"/>
    <col min="4618" max="4618" width="19" style="172" customWidth="1"/>
    <col min="4619" max="4619" width="19.77734375" style="172" bestFit="1" customWidth="1"/>
    <col min="4620" max="4620" width="14.44140625" style="172" customWidth="1"/>
    <col min="4621" max="4622" width="24.77734375" style="172" bestFit="1" customWidth="1"/>
    <col min="4623" max="4623" width="24.44140625" style="172" bestFit="1" customWidth="1"/>
    <col min="4624" max="4624" width="24.77734375" style="172" bestFit="1" customWidth="1"/>
    <col min="4625" max="4864" width="9.21875" style="172"/>
    <col min="4865" max="4865" width="9.5546875" style="172" bestFit="1" customWidth="1"/>
    <col min="4866" max="4866" width="46.21875" style="172" bestFit="1" customWidth="1"/>
    <col min="4867" max="4867" width="15.44140625" style="172" bestFit="1" customWidth="1"/>
    <col min="4868" max="4868" width="20.5546875" style="172" customWidth="1"/>
    <col min="4869" max="4869" width="21" style="172" bestFit="1" customWidth="1"/>
    <col min="4870" max="4870" width="6.21875" style="172" bestFit="1" customWidth="1"/>
    <col min="4871" max="4871" width="22.77734375" style="172" customWidth="1"/>
    <col min="4872" max="4872" width="23.5546875" style="172" customWidth="1"/>
    <col min="4873" max="4873" width="26.77734375" style="172" customWidth="1"/>
    <col min="4874" max="4874" width="19" style="172" customWidth="1"/>
    <col min="4875" max="4875" width="19.77734375" style="172" bestFit="1" customWidth="1"/>
    <col min="4876" max="4876" width="14.44140625" style="172" customWidth="1"/>
    <col min="4877" max="4878" width="24.77734375" style="172" bestFit="1" customWidth="1"/>
    <col min="4879" max="4879" width="24.44140625" style="172" bestFit="1" customWidth="1"/>
    <col min="4880" max="4880" width="24.77734375" style="172" bestFit="1" customWidth="1"/>
    <col min="4881" max="5120" width="9.21875" style="172"/>
    <col min="5121" max="5121" width="9.5546875" style="172" bestFit="1" customWidth="1"/>
    <col min="5122" max="5122" width="46.21875" style="172" bestFit="1" customWidth="1"/>
    <col min="5123" max="5123" width="15.44140625" style="172" bestFit="1" customWidth="1"/>
    <col min="5124" max="5124" width="20.5546875" style="172" customWidth="1"/>
    <col min="5125" max="5125" width="21" style="172" bestFit="1" customWidth="1"/>
    <col min="5126" max="5126" width="6.21875" style="172" bestFit="1" customWidth="1"/>
    <col min="5127" max="5127" width="22.77734375" style="172" customWidth="1"/>
    <col min="5128" max="5128" width="23.5546875" style="172" customWidth="1"/>
    <col min="5129" max="5129" width="26.77734375" style="172" customWidth="1"/>
    <col min="5130" max="5130" width="19" style="172" customWidth="1"/>
    <col min="5131" max="5131" width="19.77734375" style="172" bestFit="1" customWidth="1"/>
    <col min="5132" max="5132" width="14.44140625" style="172" customWidth="1"/>
    <col min="5133" max="5134" width="24.77734375" style="172" bestFit="1" customWidth="1"/>
    <col min="5135" max="5135" width="24.44140625" style="172" bestFit="1" customWidth="1"/>
    <col min="5136" max="5136" width="24.77734375" style="172" bestFit="1" customWidth="1"/>
    <col min="5137" max="5376" width="9.21875" style="172"/>
    <col min="5377" max="5377" width="9.5546875" style="172" bestFit="1" customWidth="1"/>
    <col min="5378" max="5378" width="46.21875" style="172" bestFit="1" customWidth="1"/>
    <col min="5379" max="5379" width="15.44140625" style="172" bestFit="1" customWidth="1"/>
    <col min="5380" max="5380" width="20.5546875" style="172" customWidth="1"/>
    <col min="5381" max="5381" width="21" style="172" bestFit="1" customWidth="1"/>
    <col min="5382" max="5382" width="6.21875" style="172" bestFit="1" customWidth="1"/>
    <col min="5383" max="5383" width="22.77734375" style="172" customWidth="1"/>
    <col min="5384" max="5384" width="23.5546875" style="172" customWidth="1"/>
    <col min="5385" max="5385" width="26.77734375" style="172" customWidth="1"/>
    <col min="5386" max="5386" width="19" style="172" customWidth="1"/>
    <col min="5387" max="5387" width="19.77734375" style="172" bestFit="1" customWidth="1"/>
    <col min="5388" max="5388" width="14.44140625" style="172" customWidth="1"/>
    <col min="5389" max="5390" width="24.77734375" style="172" bestFit="1" customWidth="1"/>
    <col min="5391" max="5391" width="24.44140625" style="172" bestFit="1" customWidth="1"/>
    <col min="5392" max="5392" width="24.77734375" style="172" bestFit="1" customWidth="1"/>
    <col min="5393" max="5632" width="9.21875" style="172"/>
    <col min="5633" max="5633" width="9.5546875" style="172" bestFit="1" customWidth="1"/>
    <col min="5634" max="5634" width="46.21875" style="172" bestFit="1" customWidth="1"/>
    <col min="5635" max="5635" width="15.44140625" style="172" bestFit="1" customWidth="1"/>
    <col min="5636" max="5636" width="20.5546875" style="172" customWidth="1"/>
    <col min="5637" max="5637" width="21" style="172" bestFit="1" customWidth="1"/>
    <col min="5638" max="5638" width="6.21875" style="172" bestFit="1" customWidth="1"/>
    <col min="5639" max="5639" width="22.77734375" style="172" customWidth="1"/>
    <col min="5640" max="5640" width="23.5546875" style="172" customWidth="1"/>
    <col min="5641" max="5641" width="26.77734375" style="172" customWidth="1"/>
    <col min="5642" max="5642" width="19" style="172" customWidth="1"/>
    <col min="5643" max="5643" width="19.77734375" style="172" bestFit="1" customWidth="1"/>
    <col min="5644" max="5644" width="14.44140625" style="172" customWidth="1"/>
    <col min="5645" max="5646" width="24.77734375" style="172" bestFit="1" customWidth="1"/>
    <col min="5647" max="5647" width="24.44140625" style="172" bestFit="1" customWidth="1"/>
    <col min="5648" max="5648" width="24.77734375" style="172" bestFit="1" customWidth="1"/>
    <col min="5649" max="5888" width="9.21875" style="172"/>
    <col min="5889" max="5889" width="9.5546875" style="172" bestFit="1" customWidth="1"/>
    <col min="5890" max="5890" width="46.21875" style="172" bestFit="1" customWidth="1"/>
    <col min="5891" max="5891" width="15.44140625" style="172" bestFit="1" customWidth="1"/>
    <col min="5892" max="5892" width="20.5546875" style="172" customWidth="1"/>
    <col min="5893" max="5893" width="21" style="172" bestFit="1" customWidth="1"/>
    <col min="5894" max="5894" width="6.21875" style="172" bestFit="1" customWidth="1"/>
    <col min="5895" max="5895" width="22.77734375" style="172" customWidth="1"/>
    <col min="5896" max="5896" width="23.5546875" style="172" customWidth="1"/>
    <col min="5897" max="5897" width="26.77734375" style="172" customWidth="1"/>
    <col min="5898" max="5898" width="19" style="172" customWidth="1"/>
    <col min="5899" max="5899" width="19.77734375" style="172" bestFit="1" customWidth="1"/>
    <col min="5900" max="5900" width="14.44140625" style="172" customWidth="1"/>
    <col min="5901" max="5902" width="24.77734375" style="172" bestFit="1" customWidth="1"/>
    <col min="5903" max="5903" width="24.44140625" style="172" bestFit="1" customWidth="1"/>
    <col min="5904" max="5904" width="24.77734375" style="172" bestFit="1" customWidth="1"/>
    <col min="5905" max="6144" width="9.21875" style="172"/>
    <col min="6145" max="6145" width="9.5546875" style="172" bestFit="1" customWidth="1"/>
    <col min="6146" max="6146" width="46.21875" style="172" bestFit="1" customWidth="1"/>
    <col min="6147" max="6147" width="15.44140625" style="172" bestFit="1" customWidth="1"/>
    <col min="6148" max="6148" width="20.5546875" style="172" customWidth="1"/>
    <col min="6149" max="6149" width="21" style="172" bestFit="1" customWidth="1"/>
    <col min="6150" max="6150" width="6.21875" style="172" bestFit="1" customWidth="1"/>
    <col min="6151" max="6151" width="22.77734375" style="172" customWidth="1"/>
    <col min="6152" max="6152" width="23.5546875" style="172" customWidth="1"/>
    <col min="6153" max="6153" width="26.77734375" style="172" customWidth="1"/>
    <col min="6154" max="6154" width="19" style="172" customWidth="1"/>
    <col min="6155" max="6155" width="19.77734375" style="172" bestFit="1" customWidth="1"/>
    <col min="6156" max="6156" width="14.44140625" style="172" customWidth="1"/>
    <col min="6157" max="6158" width="24.77734375" style="172" bestFit="1" customWidth="1"/>
    <col min="6159" max="6159" width="24.44140625" style="172" bestFit="1" customWidth="1"/>
    <col min="6160" max="6160" width="24.77734375" style="172" bestFit="1" customWidth="1"/>
    <col min="6161" max="6400" width="9.21875" style="172"/>
    <col min="6401" max="6401" width="9.5546875" style="172" bestFit="1" customWidth="1"/>
    <col min="6402" max="6402" width="46.21875" style="172" bestFit="1" customWidth="1"/>
    <col min="6403" max="6403" width="15.44140625" style="172" bestFit="1" customWidth="1"/>
    <col min="6404" max="6404" width="20.5546875" style="172" customWidth="1"/>
    <col min="6405" max="6405" width="21" style="172" bestFit="1" customWidth="1"/>
    <col min="6406" max="6406" width="6.21875" style="172" bestFit="1" customWidth="1"/>
    <col min="6407" max="6407" width="22.77734375" style="172" customWidth="1"/>
    <col min="6408" max="6408" width="23.5546875" style="172" customWidth="1"/>
    <col min="6409" max="6409" width="26.77734375" style="172" customWidth="1"/>
    <col min="6410" max="6410" width="19" style="172" customWidth="1"/>
    <col min="6411" max="6411" width="19.77734375" style="172" bestFit="1" customWidth="1"/>
    <col min="6412" max="6412" width="14.44140625" style="172" customWidth="1"/>
    <col min="6413" max="6414" width="24.77734375" style="172" bestFit="1" customWidth="1"/>
    <col min="6415" max="6415" width="24.44140625" style="172" bestFit="1" customWidth="1"/>
    <col min="6416" max="6416" width="24.77734375" style="172" bestFit="1" customWidth="1"/>
    <col min="6417" max="6656" width="9.21875" style="172"/>
    <col min="6657" max="6657" width="9.5546875" style="172" bestFit="1" customWidth="1"/>
    <col min="6658" max="6658" width="46.21875" style="172" bestFit="1" customWidth="1"/>
    <col min="6659" max="6659" width="15.44140625" style="172" bestFit="1" customWidth="1"/>
    <col min="6660" max="6660" width="20.5546875" style="172" customWidth="1"/>
    <col min="6661" max="6661" width="21" style="172" bestFit="1" customWidth="1"/>
    <col min="6662" max="6662" width="6.21875" style="172" bestFit="1" customWidth="1"/>
    <col min="6663" max="6663" width="22.77734375" style="172" customWidth="1"/>
    <col min="6664" max="6664" width="23.5546875" style="172" customWidth="1"/>
    <col min="6665" max="6665" width="26.77734375" style="172" customWidth="1"/>
    <col min="6666" max="6666" width="19" style="172" customWidth="1"/>
    <col min="6667" max="6667" width="19.77734375" style="172" bestFit="1" customWidth="1"/>
    <col min="6668" max="6668" width="14.44140625" style="172" customWidth="1"/>
    <col min="6669" max="6670" width="24.77734375" style="172" bestFit="1" customWidth="1"/>
    <col min="6671" max="6671" width="24.44140625" style="172" bestFit="1" customWidth="1"/>
    <col min="6672" max="6672" width="24.77734375" style="172" bestFit="1" customWidth="1"/>
    <col min="6673" max="6912" width="9.21875" style="172"/>
    <col min="6913" max="6913" width="9.5546875" style="172" bestFit="1" customWidth="1"/>
    <col min="6914" max="6914" width="46.21875" style="172" bestFit="1" customWidth="1"/>
    <col min="6915" max="6915" width="15.44140625" style="172" bestFit="1" customWidth="1"/>
    <col min="6916" max="6916" width="20.5546875" style="172" customWidth="1"/>
    <col min="6917" max="6917" width="21" style="172" bestFit="1" customWidth="1"/>
    <col min="6918" max="6918" width="6.21875" style="172" bestFit="1" customWidth="1"/>
    <col min="6919" max="6919" width="22.77734375" style="172" customWidth="1"/>
    <col min="6920" max="6920" width="23.5546875" style="172" customWidth="1"/>
    <col min="6921" max="6921" width="26.77734375" style="172" customWidth="1"/>
    <col min="6922" max="6922" width="19" style="172" customWidth="1"/>
    <col min="6923" max="6923" width="19.77734375" style="172" bestFit="1" customWidth="1"/>
    <col min="6924" max="6924" width="14.44140625" style="172" customWidth="1"/>
    <col min="6925" max="6926" width="24.77734375" style="172" bestFit="1" customWidth="1"/>
    <col min="6927" max="6927" width="24.44140625" style="172" bestFit="1" customWidth="1"/>
    <col min="6928" max="6928" width="24.77734375" style="172" bestFit="1" customWidth="1"/>
    <col min="6929" max="7168" width="9.21875" style="172"/>
    <col min="7169" max="7169" width="9.5546875" style="172" bestFit="1" customWidth="1"/>
    <col min="7170" max="7170" width="46.21875" style="172" bestFit="1" customWidth="1"/>
    <col min="7171" max="7171" width="15.44140625" style="172" bestFit="1" customWidth="1"/>
    <col min="7172" max="7172" width="20.5546875" style="172" customWidth="1"/>
    <col min="7173" max="7173" width="21" style="172" bestFit="1" customWidth="1"/>
    <col min="7174" max="7174" width="6.21875" style="172" bestFit="1" customWidth="1"/>
    <col min="7175" max="7175" width="22.77734375" style="172" customWidth="1"/>
    <col min="7176" max="7176" width="23.5546875" style="172" customWidth="1"/>
    <col min="7177" max="7177" width="26.77734375" style="172" customWidth="1"/>
    <col min="7178" max="7178" width="19" style="172" customWidth="1"/>
    <col min="7179" max="7179" width="19.77734375" style="172" bestFit="1" customWidth="1"/>
    <col min="7180" max="7180" width="14.44140625" style="172" customWidth="1"/>
    <col min="7181" max="7182" width="24.77734375" style="172" bestFit="1" customWidth="1"/>
    <col min="7183" max="7183" width="24.44140625" style="172" bestFit="1" customWidth="1"/>
    <col min="7184" max="7184" width="24.77734375" style="172" bestFit="1" customWidth="1"/>
    <col min="7185" max="7424" width="9.21875" style="172"/>
    <col min="7425" max="7425" width="9.5546875" style="172" bestFit="1" customWidth="1"/>
    <col min="7426" max="7426" width="46.21875" style="172" bestFit="1" customWidth="1"/>
    <col min="7427" max="7427" width="15.44140625" style="172" bestFit="1" customWidth="1"/>
    <col min="7428" max="7428" width="20.5546875" style="172" customWidth="1"/>
    <col min="7429" max="7429" width="21" style="172" bestFit="1" customWidth="1"/>
    <col min="7430" max="7430" width="6.21875" style="172" bestFit="1" customWidth="1"/>
    <col min="7431" max="7431" width="22.77734375" style="172" customWidth="1"/>
    <col min="7432" max="7432" width="23.5546875" style="172" customWidth="1"/>
    <col min="7433" max="7433" width="26.77734375" style="172" customWidth="1"/>
    <col min="7434" max="7434" width="19" style="172" customWidth="1"/>
    <col min="7435" max="7435" width="19.77734375" style="172" bestFit="1" customWidth="1"/>
    <col min="7436" max="7436" width="14.44140625" style="172" customWidth="1"/>
    <col min="7437" max="7438" width="24.77734375" style="172" bestFit="1" customWidth="1"/>
    <col min="7439" max="7439" width="24.44140625" style="172" bestFit="1" customWidth="1"/>
    <col min="7440" max="7440" width="24.77734375" style="172" bestFit="1" customWidth="1"/>
    <col min="7441" max="7680" width="9.21875" style="172"/>
    <col min="7681" max="7681" width="9.5546875" style="172" bestFit="1" customWidth="1"/>
    <col min="7682" max="7682" width="46.21875" style="172" bestFit="1" customWidth="1"/>
    <col min="7683" max="7683" width="15.44140625" style="172" bestFit="1" customWidth="1"/>
    <col min="7684" max="7684" width="20.5546875" style="172" customWidth="1"/>
    <col min="7685" max="7685" width="21" style="172" bestFit="1" customWidth="1"/>
    <col min="7686" max="7686" width="6.21875" style="172" bestFit="1" customWidth="1"/>
    <col min="7687" max="7687" width="22.77734375" style="172" customWidth="1"/>
    <col min="7688" max="7688" width="23.5546875" style="172" customWidth="1"/>
    <col min="7689" max="7689" width="26.77734375" style="172" customWidth="1"/>
    <col min="7690" max="7690" width="19" style="172" customWidth="1"/>
    <col min="7691" max="7691" width="19.77734375" style="172" bestFit="1" customWidth="1"/>
    <col min="7692" max="7692" width="14.44140625" style="172" customWidth="1"/>
    <col min="7693" max="7694" width="24.77734375" style="172" bestFit="1" customWidth="1"/>
    <col min="7695" max="7695" width="24.44140625" style="172" bestFit="1" customWidth="1"/>
    <col min="7696" max="7696" width="24.77734375" style="172" bestFit="1" customWidth="1"/>
    <col min="7697" max="7936" width="9.21875" style="172"/>
    <col min="7937" max="7937" width="9.5546875" style="172" bestFit="1" customWidth="1"/>
    <col min="7938" max="7938" width="46.21875" style="172" bestFit="1" customWidth="1"/>
    <col min="7939" max="7939" width="15.44140625" style="172" bestFit="1" customWidth="1"/>
    <col min="7940" max="7940" width="20.5546875" style="172" customWidth="1"/>
    <col min="7941" max="7941" width="21" style="172" bestFit="1" customWidth="1"/>
    <col min="7942" max="7942" width="6.21875" style="172" bestFit="1" customWidth="1"/>
    <col min="7943" max="7943" width="22.77734375" style="172" customWidth="1"/>
    <col min="7944" max="7944" width="23.5546875" style="172" customWidth="1"/>
    <col min="7945" max="7945" width="26.77734375" style="172" customWidth="1"/>
    <col min="7946" max="7946" width="19" style="172" customWidth="1"/>
    <col min="7947" max="7947" width="19.77734375" style="172" bestFit="1" customWidth="1"/>
    <col min="7948" max="7948" width="14.44140625" style="172" customWidth="1"/>
    <col min="7949" max="7950" width="24.77734375" style="172" bestFit="1" customWidth="1"/>
    <col min="7951" max="7951" width="24.44140625" style="172" bestFit="1" customWidth="1"/>
    <col min="7952" max="7952" width="24.77734375" style="172" bestFit="1" customWidth="1"/>
    <col min="7953" max="8192" width="9.21875" style="172"/>
    <col min="8193" max="8193" width="9.5546875" style="172" bestFit="1" customWidth="1"/>
    <col min="8194" max="8194" width="46.21875" style="172" bestFit="1" customWidth="1"/>
    <col min="8195" max="8195" width="15.44140625" style="172" bestFit="1" customWidth="1"/>
    <col min="8196" max="8196" width="20.5546875" style="172" customWidth="1"/>
    <col min="8197" max="8197" width="21" style="172" bestFit="1" customWidth="1"/>
    <col min="8198" max="8198" width="6.21875" style="172" bestFit="1" customWidth="1"/>
    <col min="8199" max="8199" width="22.77734375" style="172" customWidth="1"/>
    <col min="8200" max="8200" width="23.5546875" style="172" customWidth="1"/>
    <col min="8201" max="8201" width="26.77734375" style="172" customWidth="1"/>
    <col min="8202" max="8202" width="19" style="172" customWidth="1"/>
    <col min="8203" max="8203" width="19.77734375" style="172" bestFit="1" customWidth="1"/>
    <col min="8204" max="8204" width="14.44140625" style="172" customWidth="1"/>
    <col min="8205" max="8206" width="24.77734375" style="172" bestFit="1" customWidth="1"/>
    <col min="8207" max="8207" width="24.44140625" style="172" bestFit="1" customWidth="1"/>
    <col min="8208" max="8208" width="24.77734375" style="172" bestFit="1" customWidth="1"/>
    <col min="8209" max="8448" width="9.21875" style="172"/>
    <col min="8449" max="8449" width="9.5546875" style="172" bestFit="1" customWidth="1"/>
    <col min="8450" max="8450" width="46.21875" style="172" bestFit="1" customWidth="1"/>
    <col min="8451" max="8451" width="15.44140625" style="172" bestFit="1" customWidth="1"/>
    <col min="8452" max="8452" width="20.5546875" style="172" customWidth="1"/>
    <col min="8453" max="8453" width="21" style="172" bestFit="1" customWidth="1"/>
    <col min="8454" max="8454" width="6.21875" style="172" bestFit="1" customWidth="1"/>
    <col min="8455" max="8455" width="22.77734375" style="172" customWidth="1"/>
    <col min="8456" max="8456" width="23.5546875" style="172" customWidth="1"/>
    <col min="8457" max="8457" width="26.77734375" style="172" customWidth="1"/>
    <col min="8458" max="8458" width="19" style="172" customWidth="1"/>
    <col min="8459" max="8459" width="19.77734375" style="172" bestFit="1" customWidth="1"/>
    <col min="8460" max="8460" width="14.44140625" style="172" customWidth="1"/>
    <col min="8461" max="8462" width="24.77734375" style="172" bestFit="1" customWidth="1"/>
    <col min="8463" max="8463" width="24.44140625" style="172" bestFit="1" customWidth="1"/>
    <col min="8464" max="8464" width="24.77734375" style="172" bestFit="1" customWidth="1"/>
    <col min="8465" max="8704" width="9.21875" style="172"/>
    <col min="8705" max="8705" width="9.5546875" style="172" bestFit="1" customWidth="1"/>
    <col min="8706" max="8706" width="46.21875" style="172" bestFit="1" customWidth="1"/>
    <col min="8707" max="8707" width="15.44140625" style="172" bestFit="1" customWidth="1"/>
    <col min="8708" max="8708" width="20.5546875" style="172" customWidth="1"/>
    <col min="8709" max="8709" width="21" style="172" bestFit="1" customWidth="1"/>
    <col min="8710" max="8710" width="6.21875" style="172" bestFit="1" customWidth="1"/>
    <col min="8711" max="8711" width="22.77734375" style="172" customWidth="1"/>
    <col min="8712" max="8712" width="23.5546875" style="172" customWidth="1"/>
    <col min="8713" max="8713" width="26.77734375" style="172" customWidth="1"/>
    <col min="8714" max="8714" width="19" style="172" customWidth="1"/>
    <col min="8715" max="8715" width="19.77734375" style="172" bestFit="1" customWidth="1"/>
    <col min="8716" max="8716" width="14.44140625" style="172" customWidth="1"/>
    <col min="8717" max="8718" width="24.77734375" style="172" bestFit="1" customWidth="1"/>
    <col min="8719" max="8719" width="24.44140625" style="172" bestFit="1" customWidth="1"/>
    <col min="8720" max="8720" width="24.77734375" style="172" bestFit="1" customWidth="1"/>
    <col min="8721" max="8960" width="9.21875" style="172"/>
    <col min="8961" max="8961" width="9.5546875" style="172" bestFit="1" customWidth="1"/>
    <col min="8962" max="8962" width="46.21875" style="172" bestFit="1" customWidth="1"/>
    <col min="8963" max="8963" width="15.44140625" style="172" bestFit="1" customWidth="1"/>
    <col min="8964" max="8964" width="20.5546875" style="172" customWidth="1"/>
    <col min="8965" max="8965" width="21" style="172" bestFit="1" customWidth="1"/>
    <col min="8966" max="8966" width="6.21875" style="172" bestFit="1" customWidth="1"/>
    <col min="8967" max="8967" width="22.77734375" style="172" customWidth="1"/>
    <col min="8968" max="8968" width="23.5546875" style="172" customWidth="1"/>
    <col min="8969" max="8969" width="26.77734375" style="172" customWidth="1"/>
    <col min="8970" max="8970" width="19" style="172" customWidth="1"/>
    <col min="8971" max="8971" width="19.77734375" style="172" bestFit="1" customWidth="1"/>
    <col min="8972" max="8972" width="14.44140625" style="172" customWidth="1"/>
    <col min="8973" max="8974" width="24.77734375" style="172" bestFit="1" customWidth="1"/>
    <col min="8975" max="8975" width="24.44140625" style="172" bestFit="1" customWidth="1"/>
    <col min="8976" max="8976" width="24.77734375" style="172" bestFit="1" customWidth="1"/>
    <col min="8977" max="9216" width="9.21875" style="172"/>
    <col min="9217" max="9217" width="9.5546875" style="172" bestFit="1" customWidth="1"/>
    <col min="9218" max="9218" width="46.21875" style="172" bestFit="1" customWidth="1"/>
    <col min="9219" max="9219" width="15.44140625" style="172" bestFit="1" customWidth="1"/>
    <col min="9220" max="9220" width="20.5546875" style="172" customWidth="1"/>
    <col min="9221" max="9221" width="21" style="172" bestFit="1" customWidth="1"/>
    <col min="9222" max="9222" width="6.21875" style="172" bestFit="1" customWidth="1"/>
    <col min="9223" max="9223" width="22.77734375" style="172" customWidth="1"/>
    <col min="9224" max="9224" width="23.5546875" style="172" customWidth="1"/>
    <col min="9225" max="9225" width="26.77734375" style="172" customWidth="1"/>
    <col min="9226" max="9226" width="19" style="172" customWidth="1"/>
    <col min="9227" max="9227" width="19.77734375" style="172" bestFit="1" customWidth="1"/>
    <col min="9228" max="9228" width="14.44140625" style="172" customWidth="1"/>
    <col min="9229" max="9230" width="24.77734375" style="172" bestFit="1" customWidth="1"/>
    <col min="9231" max="9231" width="24.44140625" style="172" bestFit="1" customWidth="1"/>
    <col min="9232" max="9232" width="24.77734375" style="172" bestFit="1" customWidth="1"/>
    <col min="9233" max="9472" width="9.21875" style="172"/>
    <col min="9473" max="9473" width="9.5546875" style="172" bestFit="1" customWidth="1"/>
    <col min="9474" max="9474" width="46.21875" style="172" bestFit="1" customWidth="1"/>
    <col min="9475" max="9475" width="15.44140625" style="172" bestFit="1" customWidth="1"/>
    <col min="9476" max="9476" width="20.5546875" style="172" customWidth="1"/>
    <col min="9477" max="9477" width="21" style="172" bestFit="1" customWidth="1"/>
    <col min="9478" max="9478" width="6.21875" style="172" bestFit="1" customWidth="1"/>
    <col min="9479" max="9479" width="22.77734375" style="172" customWidth="1"/>
    <col min="9480" max="9480" width="23.5546875" style="172" customWidth="1"/>
    <col min="9481" max="9481" width="26.77734375" style="172" customWidth="1"/>
    <col min="9482" max="9482" width="19" style="172" customWidth="1"/>
    <col min="9483" max="9483" width="19.77734375" style="172" bestFit="1" customWidth="1"/>
    <col min="9484" max="9484" width="14.44140625" style="172" customWidth="1"/>
    <col min="9485" max="9486" width="24.77734375" style="172" bestFit="1" customWidth="1"/>
    <col min="9487" max="9487" width="24.44140625" style="172" bestFit="1" customWidth="1"/>
    <col min="9488" max="9488" width="24.77734375" style="172" bestFit="1" customWidth="1"/>
    <col min="9489" max="9728" width="9.21875" style="172"/>
    <col min="9729" max="9729" width="9.5546875" style="172" bestFit="1" customWidth="1"/>
    <col min="9730" max="9730" width="46.21875" style="172" bestFit="1" customWidth="1"/>
    <col min="9731" max="9731" width="15.44140625" style="172" bestFit="1" customWidth="1"/>
    <col min="9732" max="9732" width="20.5546875" style="172" customWidth="1"/>
    <col min="9733" max="9733" width="21" style="172" bestFit="1" customWidth="1"/>
    <col min="9734" max="9734" width="6.21875" style="172" bestFit="1" customWidth="1"/>
    <col min="9735" max="9735" width="22.77734375" style="172" customWidth="1"/>
    <col min="9736" max="9736" width="23.5546875" style="172" customWidth="1"/>
    <col min="9737" max="9737" width="26.77734375" style="172" customWidth="1"/>
    <col min="9738" max="9738" width="19" style="172" customWidth="1"/>
    <col min="9739" max="9739" width="19.77734375" style="172" bestFit="1" customWidth="1"/>
    <col min="9740" max="9740" width="14.44140625" style="172" customWidth="1"/>
    <col min="9741" max="9742" width="24.77734375" style="172" bestFit="1" customWidth="1"/>
    <col min="9743" max="9743" width="24.44140625" style="172" bestFit="1" customWidth="1"/>
    <col min="9744" max="9744" width="24.77734375" style="172" bestFit="1" customWidth="1"/>
    <col min="9745" max="9984" width="9.21875" style="172"/>
    <col min="9985" max="9985" width="9.5546875" style="172" bestFit="1" customWidth="1"/>
    <col min="9986" max="9986" width="46.21875" style="172" bestFit="1" customWidth="1"/>
    <col min="9987" max="9987" width="15.44140625" style="172" bestFit="1" customWidth="1"/>
    <col min="9988" max="9988" width="20.5546875" style="172" customWidth="1"/>
    <col min="9989" max="9989" width="21" style="172" bestFit="1" customWidth="1"/>
    <col min="9990" max="9990" width="6.21875" style="172" bestFit="1" customWidth="1"/>
    <col min="9991" max="9991" width="22.77734375" style="172" customWidth="1"/>
    <col min="9992" max="9992" width="23.5546875" style="172" customWidth="1"/>
    <col min="9993" max="9993" width="26.77734375" style="172" customWidth="1"/>
    <col min="9994" max="9994" width="19" style="172" customWidth="1"/>
    <col min="9995" max="9995" width="19.77734375" style="172" bestFit="1" customWidth="1"/>
    <col min="9996" max="9996" width="14.44140625" style="172" customWidth="1"/>
    <col min="9997" max="9998" width="24.77734375" style="172" bestFit="1" customWidth="1"/>
    <col min="9999" max="9999" width="24.44140625" style="172" bestFit="1" customWidth="1"/>
    <col min="10000" max="10000" width="24.77734375" style="172" bestFit="1" customWidth="1"/>
    <col min="10001" max="10240" width="9.21875" style="172"/>
    <col min="10241" max="10241" width="9.5546875" style="172" bestFit="1" customWidth="1"/>
    <col min="10242" max="10242" width="46.21875" style="172" bestFit="1" customWidth="1"/>
    <col min="10243" max="10243" width="15.44140625" style="172" bestFit="1" customWidth="1"/>
    <col min="10244" max="10244" width="20.5546875" style="172" customWidth="1"/>
    <col min="10245" max="10245" width="21" style="172" bestFit="1" customWidth="1"/>
    <col min="10246" max="10246" width="6.21875" style="172" bestFit="1" customWidth="1"/>
    <col min="10247" max="10247" width="22.77734375" style="172" customWidth="1"/>
    <col min="10248" max="10248" width="23.5546875" style="172" customWidth="1"/>
    <col min="10249" max="10249" width="26.77734375" style="172" customWidth="1"/>
    <col min="10250" max="10250" width="19" style="172" customWidth="1"/>
    <col min="10251" max="10251" width="19.77734375" style="172" bestFit="1" customWidth="1"/>
    <col min="10252" max="10252" width="14.44140625" style="172" customWidth="1"/>
    <col min="10253" max="10254" width="24.77734375" style="172" bestFit="1" customWidth="1"/>
    <col min="10255" max="10255" width="24.44140625" style="172" bestFit="1" customWidth="1"/>
    <col min="10256" max="10256" width="24.77734375" style="172" bestFit="1" customWidth="1"/>
    <col min="10257" max="10496" width="9.21875" style="172"/>
    <col min="10497" max="10497" width="9.5546875" style="172" bestFit="1" customWidth="1"/>
    <col min="10498" max="10498" width="46.21875" style="172" bestFit="1" customWidth="1"/>
    <col min="10499" max="10499" width="15.44140625" style="172" bestFit="1" customWidth="1"/>
    <col min="10500" max="10500" width="20.5546875" style="172" customWidth="1"/>
    <col min="10501" max="10501" width="21" style="172" bestFit="1" customWidth="1"/>
    <col min="10502" max="10502" width="6.21875" style="172" bestFit="1" customWidth="1"/>
    <col min="10503" max="10503" width="22.77734375" style="172" customWidth="1"/>
    <col min="10504" max="10504" width="23.5546875" style="172" customWidth="1"/>
    <col min="10505" max="10505" width="26.77734375" style="172" customWidth="1"/>
    <col min="10506" max="10506" width="19" style="172" customWidth="1"/>
    <col min="10507" max="10507" width="19.77734375" style="172" bestFit="1" customWidth="1"/>
    <col min="10508" max="10508" width="14.44140625" style="172" customWidth="1"/>
    <col min="10509" max="10510" width="24.77734375" style="172" bestFit="1" customWidth="1"/>
    <col min="10511" max="10511" width="24.44140625" style="172" bestFit="1" customWidth="1"/>
    <col min="10512" max="10512" width="24.77734375" style="172" bestFit="1" customWidth="1"/>
    <col min="10513" max="10752" width="9.21875" style="172"/>
    <col min="10753" max="10753" width="9.5546875" style="172" bestFit="1" customWidth="1"/>
    <col min="10754" max="10754" width="46.21875" style="172" bestFit="1" customWidth="1"/>
    <col min="10755" max="10755" width="15.44140625" style="172" bestFit="1" customWidth="1"/>
    <col min="10756" max="10756" width="20.5546875" style="172" customWidth="1"/>
    <col min="10757" max="10757" width="21" style="172" bestFit="1" customWidth="1"/>
    <col min="10758" max="10758" width="6.21875" style="172" bestFit="1" customWidth="1"/>
    <col min="10759" max="10759" width="22.77734375" style="172" customWidth="1"/>
    <col min="10760" max="10760" width="23.5546875" style="172" customWidth="1"/>
    <col min="10761" max="10761" width="26.77734375" style="172" customWidth="1"/>
    <col min="10762" max="10762" width="19" style="172" customWidth="1"/>
    <col min="10763" max="10763" width="19.77734375" style="172" bestFit="1" customWidth="1"/>
    <col min="10764" max="10764" width="14.44140625" style="172" customWidth="1"/>
    <col min="10765" max="10766" width="24.77734375" style="172" bestFit="1" customWidth="1"/>
    <col min="10767" max="10767" width="24.44140625" style="172" bestFit="1" customWidth="1"/>
    <col min="10768" max="10768" width="24.77734375" style="172" bestFit="1" customWidth="1"/>
    <col min="10769" max="11008" width="9.21875" style="172"/>
    <col min="11009" max="11009" width="9.5546875" style="172" bestFit="1" customWidth="1"/>
    <col min="11010" max="11010" width="46.21875" style="172" bestFit="1" customWidth="1"/>
    <col min="11011" max="11011" width="15.44140625" style="172" bestFit="1" customWidth="1"/>
    <col min="11012" max="11012" width="20.5546875" style="172" customWidth="1"/>
    <col min="11013" max="11013" width="21" style="172" bestFit="1" customWidth="1"/>
    <col min="11014" max="11014" width="6.21875" style="172" bestFit="1" customWidth="1"/>
    <col min="11015" max="11015" width="22.77734375" style="172" customWidth="1"/>
    <col min="11016" max="11016" width="23.5546875" style="172" customWidth="1"/>
    <col min="11017" max="11017" width="26.77734375" style="172" customWidth="1"/>
    <col min="11018" max="11018" width="19" style="172" customWidth="1"/>
    <col min="11019" max="11019" width="19.77734375" style="172" bestFit="1" customWidth="1"/>
    <col min="11020" max="11020" width="14.44140625" style="172" customWidth="1"/>
    <col min="11021" max="11022" width="24.77734375" style="172" bestFit="1" customWidth="1"/>
    <col min="11023" max="11023" width="24.44140625" style="172" bestFit="1" customWidth="1"/>
    <col min="11024" max="11024" width="24.77734375" style="172" bestFit="1" customWidth="1"/>
    <col min="11025" max="11264" width="9.21875" style="172"/>
    <col min="11265" max="11265" width="9.5546875" style="172" bestFit="1" customWidth="1"/>
    <col min="11266" max="11266" width="46.21875" style="172" bestFit="1" customWidth="1"/>
    <col min="11267" max="11267" width="15.44140625" style="172" bestFit="1" customWidth="1"/>
    <col min="11268" max="11268" width="20.5546875" style="172" customWidth="1"/>
    <col min="11269" max="11269" width="21" style="172" bestFit="1" customWidth="1"/>
    <col min="11270" max="11270" width="6.21875" style="172" bestFit="1" customWidth="1"/>
    <col min="11271" max="11271" width="22.77734375" style="172" customWidth="1"/>
    <col min="11272" max="11272" width="23.5546875" style="172" customWidth="1"/>
    <col min="11273" max="11273" width="26.77734375" style="172" customWidth="1"/>
    <col min="11274" max="11274" width="19" style="172" customWidth="1"/>
    <col min="11275" max="11275" width="19.77734375" style="172" bestFit="1" customWidth="1"/>
    <col min="11276" max="11276" width="14.44140625" style="172" customWidth="1"/>
    <col min="11277" max="11278" width="24.77734375" style="172" bestFit="1" customWidth="1"/>
    <col min="11279" max="11279" width="24.44140625" style="172" bestFit="1" customWidth="1"/>
    <col min="11280" max="11280" width="24.77734375" style="172" bestFit="1" customWidth="1"/>
    <col min="11281" max="11520" width="9.21875" style="172"/>
    <col min="11521" max="11521" width="9.5546875" style="172" bestFit="1" customWidth="1"/>
    <col min="11522" max="11522" width="46.21875" style="172" bestFit="1" customWidth="1"/>
    <col min="11523" max="11523" width="15.44140625" style="172" bestFit="1" customWidth="1"/>
    <col min="11524" max="11524" width="20.5546875" style="172" customWidth="1"/>
    <col min="11525" max="11525" width="21" style="172" bestFit="1" customWidth="1"/>
    <col min="11526" max="11526" width="6.21875" style="172" bestFit="1" customWidth="1"/>
    <col min="11527" max="11527" width="22.77734375" style="172" customWidth="1"/>
    <col min="11528" max="11528" width="23.5546875" style="172" customWidth="1"/>
    <col min="11529" max="11529" width="26.77734375" style="172" customWidth="1"/>
    <col min="11530" max="11530" width="19" style="172" customWidth="1"/>
    <col min="11531" max="11531" width="19.77734375" style="172" bestFit="1" customWidth="1"/>
    <col min="11532" max="11532" width="14.44140625" style="172" customWidth="1"/>
    <col min="11533" max="11534" width="24.77734375" style="172" bestFit="1" customWidth="1"/>
    <col min="11535" max="11535" width="24.44140625" style="172" bestFit="1" customWidth="1"/>
    <col min="11536" max="11536" width="24.77734375" style="172" bestFit="1" customWidth="1"/>
    <col min="11537" max="11776" width="9.21875" style="172"/>
    <col min="11777" max="11777" width="9.5546875" style="172" bestFit="1" customWidth="1"/>
    <col min="11778" max="11778" width="46.21875" style="172" bestFit="1" customWidth="1"/>
    <col min="11779" max="11779" width="15.44140625" style="172" bestFit="1" customWidth="1"/>
    <col min="11780" max="11780" width="20.5546875" style="172" customWidth="1"/>
    <col min="11781" max="11781" width="21" style="172" bestFit="1" customWidth="1"/>
    <col min="11782" max="11782" width="6.21875" style="172" bestFit="1" customWidth="1"/>
    <col min="11783" max="11783" width="22.77734375" style="172" customWidth="1"/>
    <col min="11784" max="11784" width="23.5546875" style="172" customWidth="1"/>
    <col min="11785" max="11785" width="26.77734375" style="172" customWidth="1"/>
    <col min="11786" max="11786" width="19" style="172" customWidth="1"/>
    <col min="11787" max="11787" width="19.77734375" style="172" bestFit="1" customWidth="1"/>
    <col min="11788" max="11788" width="14.44140625" style="172" customWidth="1"/>
    <col min="11789" max="11790" width="24.77734375" style="172" bestFit="1" customWidth="1"/>
    <col min="11791" max="11791" width="24.44140625" style="172" bestFit="1" customWidth="1"/>
    <col min="11792" max="11792" width="24.77734375" style="172" bestFit="1" customWidth="1"/>
    <col min="11793" max="12032" width="9.21875" style="172"/>
    <col min="12033" max="12033" width="9.5546875" style="172" bestFit="1" customWidth="1"/>
    <col min="12034" max="12034" width="46.21875" style="172" bestFit="1" customWidth="1"/>
    <col min="12035" max="12035" width="15.44140625" style="172" bestFit="1" customWidth="1"/>
    <col min="12036" max="12036" width="20.5546875" style="172" customWidth="1"/>
    <col min="12037" max="12037" width="21" style="172" bestFit="1" customWidth="1"/>
    <col min="12038" max="12038" width="6.21875" style="172" bestFit="1" customWidth="1"/>
    <col min="12039" max="12039" width="22.77734375" style="172" customWidth="1"/>
    <col min="12040" max="12040" width="23.5546875" style="172" customWidth="1"/>
    <col min="12041" max="12041" width="26.77734375" style="172" customWidth="1"/>
    <col min="12042" max="12042" width="19" style="172" customWidth="1"/>
    <col min="12043" max="12043" width="19.77734375" style="172" bestFit="1" customWidth="1"/>
    <col min="12044" max="12044" width="14.44140625" style="172" customWidth="1"/>
    <col min="12045" max="12046" width="24.77734375" style="172" bestFit="1" customWidth="1"/>
    <col min="12047" max="12047" width="24.44140625" style="172" bestFit="1" customWidth="1"/>
    <col min="12048" max="12048" width="24.77734375" style="172" bestFit="1" customWidth="1"/>
    <col min="12049" max="12288" width="9.21875" style="172"/>
    <col min="12289" max="12289" width="9.5546875" style="172" bestFit="1" customWidth="1"/>
    <col min="12290" max="12290" width="46.21875" style="172" bestFit="1" customWidth="1"/>
    <col min="12291" max="12291" width="15.44140625" style="172" bestFit="1" customWidth="1"/>
    <col min="12292" max="12292" width="20.5546875" style="172" customWidth="1"/>
    <col min="12293" max="12293" width="21" style="172" bestFit="1" customWidth="1"/>
    <col min="12294" max="12294" width="6.21875" style="172" bestFit="1" customWidth="1"/>
    <col min="12295" max="12295" width="22.77734375" style="172" customWidth="1"/>
    <col min="12296" max="12296" width="23.5546875" style="172" customWidth="1"/>
    <col min="12297" max="12297" width="26.77734375" style="172" customWidth="1"/>
    <col min="12298" max="12298" width="19" style="172" customWidth="1"/>
    <col min="12299" max="12299" width="19.77734375" style="172" bestFit="1" customWidth="1"/>
    <col min="12300" max="12300" width="14.44140625" style="172" customWidth="1"/>
    <col min="12301" max="12302" width="24.77734375" style="172" bestFit="1" customWidth="1"/>
    <col min="12303" max="12303" width="24.44140625" style="172" bestFit="1" customWidth="1"/>
    <col min="12304" max="12304" width="24.77734375" style="172" bestFit="1" customWidth="1"/>
    <col min="12305" max="12544" width="9.21875" style="172"/>
    <col min="12545" max="12545" width="9.5546875" style="172" bestFit="1" customWidth="1"/>
    <col min="12546" max="12546" width="46.21875" style="172" bestFit="1" customWidth="1"/>
    <col min="12547" max="12547" width="15.44140625" style="172" bestFit="1" customWidth="1"/>
    <col min="12548" max="12548" width="20.5546875" style="172" customWidth="1"/>
    <col min="12549" max="12549" width="21" style="172" bestFit="1" customWidth="1"/>
    <col min="12550" max="12550" width="6.21875" style="172" bestFit="1" customWidth="1"/>
    <col min="12551" max="12551" width="22.77734375" style="172" customWidth="1"/>
    <col min="12552" max="12552" width="23.5546875" style="172" customWidth="1"/>
    <col min="12553" max="12553" width="26.77734375" style="172" customWidth="1"/>
    <col min="12554" max="12554" width="19" style="172" customWidth="1"/>
    <col min="12555" max="12555" width="19.77734375" style="172" bestFit="1" customWidth="1"/>
    <col min="12556" max="12556" width="14.44140625" style="172" customWidth="1"/>
    <col min="12557" max="12558" width="24.77734375" style="172" bestFit="1" customWidth="1"/>
    <col min="12559" max="12559" width="24.44140625" style="172" bestFit="1" customWidth="1"/>
    <col min="12560" max="12560" width="24.77734375" style="172" bestFit="1" customWidth="1"/>
    <col min="12561" max="12800" width="9.21875" style="172"/>
    <col min="12801" max="12801" width="9.5546875" style="172" bestFit="1" customWidth="1"/>
    <col min="12802" max="12802" width="46.21875" style="172" bestFit="1" customWidth="1"/>
    <col min="12803" max="12803" width="15.44140625" style="172" bestFit="1" customWidth="1"/>
    <col min="12804" max="12804" width="20.5546875" style="172" customWidth="1"/>
    <col min="12805" max="12805" width="21" style="172" bestFit="1" customWidth="1"/>
    <col min="12806" max="12806" width="6.21875" style="172" bestFit="1" customWidth="1"/>
    <col min="12807" max="12807" width="22.77734375" style="172" customWidth="1"/>
    <col min="12808" max="12808" width="23.5546875" style="172" customWidth="1"/>
    <col min="12809" max="12809" width="26.77734375" style="172" customWidth="1"/>
    <col min="12810" max="12810" width="19" style="172" customWidth="1"/>
    <col min="12811" max="12811" width="19.77734375" style="172" bestFit="1" customWidth="1"/>
    <col min="12812" max="12812" width="14.44140625" style="172" customWidth="1"/>
    <col min="12813" max="12814" width="24.77734375" style="172" bestFit="1" customWidth="1"/>
    <col min="12815" max="12815" width="24.44140625" style="172" bestFit="1" customWidth="1"/>
    <col min="12816" max="12816" width="24.77734375" style="172" bestFit="1" customWidth="1"/>
    <col min="12817" max="13056" width="9.21875" style="172"/>
    <col min="13057" max="13057" width="9.5546875" style="172" bestFit="1" customWidth="1"/>
    <col min="13058" max="13058" width="46.21875" style="172" bestFit="1" customWidth="1"/>
    <col min="13059" max="13059" width="15.44140625" style="172" bestFit="1" customWidth="1"/>
    <col min="13060" max="13060" width="20.5546875" style="172" customWidth="1"/>
    <col min="13061" max="13061" width="21" style="172" bestFit="1" customWidth="1"/>
    <col min="13062" max="13062" width="6.21875" style="172" bestFit="1" customWidth="1"/>
    <col min="13063" max="13063" width="22.77734375" style="172" customWidth="1"/>
    <col min="13064" max="13064" width="23.5546875" style="172" customWidth="1"/>
    <col min="13065" max="13065" width="26.77734375" style="172" customWidth="1"/>
    <col min="13066" max="13066" width="19" style="172" customWidth="1"/>
    <col min="13067" max="13067" width="19.77734375" style="172" bestFit="1" customWidth="1"/>
    <col min="13068" max="13068" width="14.44140625" style="172" customWidth="1"/>
    <col min="13069" max="13070" width="24.77734375" style="172" bestFit="1" customWidth="1"/>
    <col min="13071" max="13071" width="24.44140625" style="172" bestFit="1" customWidth="1"/>
    <col min="13072" max="13072" width="24.77734375" style="172" bestFit="1" customWidth="1"/>
    <col min="13073" max="13312" width="9.21875" style="172"/>
    <col min="13313" max="13313" width="9.5546875" style="172" bestFit="1" customWidth="1"/>
    <col min="13314" max="13314" width="46.21875" style="172" bestFit="1" customWidth="1"/>
    <col min="13315" max="13315" width="15.44140625" style="172" bestFit="1" customWidth="1"/>
    <col min="13316" max="13316" width="20.5546875" style="172" customWidth="1"/>
    <col min="13317" max="13317" width="21" style="172" bestFit="1" customWidth="1"/>
    <col min="13318" max="13318" width="6.21875" style="172" bestFit="1" customWidth="1"/>
    <col min="13319" max="13319" width="22.77734375" style="172" customWidth="1"/>
    <col min="13320" max="13320" width="23.5546875" style="172" customWidth="1"/>
    <col min="13321" max="13321" width="26.77734375" style="172" customWidth="1"/>
    <col min="13322" max="13322" width="19" style="172" customWidth="1"/>
    <col min="13323" max="13323" width="19.77734375" style="172" bestFit="1" customWidth="1"/>
    <col min="13324" max="13324" width="14.44140625" style="172" customWidth="1"/>
    <col min="13325" max="13326" width="24.77734375" style="172" bestFit="1" customWidth="1"/>
    <col min="13327" max="13327" width="24.44140625" style="172" bestFit="1" customWidth="1"/>
    <col min="13328" max="13328" width="24.77734375" style="172" bestFit="1" customWidth="1"/>
    <col min="13329" max="13568" width="9.21875" style="172"/>
    <col min="13569" max="13569" width="9.5546875" style="172" bestFit="1" customWidth="1"/>
    <col min="13570" max="13570" width="46.21875" style="172" bestFit="1" customWidth="1"/>
    <col min="13571" max="13571" width="15.44140625" style="172" bestFit="1" customWidth="1"/>
    <col min="13572" max="13572" width="20.5546875" style="172" customWidth="1"/>
    <col min="13573" max="13573" width="21" style="172" bestFit="1" customWidth="1"/>
    <col min="13574" max="13574" width="6.21875" style="172" bestFit="1" customWidth="1"/>
    <col min="13575" max="13575" width="22.77734375" style="172" customWidth="1"/>
    <col min="13576" max="13576" width="23.5546875" style="172" customWidth="1"/>
    <col min="13577" max="13577" width="26.77734375" style="172" customWidth="1"/>
    <col min="13578" max="13578" width="19" style="172" customWidth="1"/>
    <col min="13579" max="13579" width="19.77734375" style="172" bestFit="1" customWidth="1"/>
    <col min="13580" max="13580" width="14.44140625" style="172" customWidth="1"/>
    <col min="13581" max="13582" width="24.77734375" style="172" bestFit="1" customWidth="1"/>
    <col min="13583" max="13583" width="24.44140625" style="172" bestFit="1" customWidth="1"/>
    <col min="13584" max="13584" width="24.77734375" style="172" bestFit="1" customWidth="1"/>
    <col min="13585" max="13824" width="9.21875" style="172"/>
    <col min="13825" max="13825" width="9.5546875" style="172" bestFit="1" customWidth="1"/>
    <col min="13826" max="13826" width="46.21875" style="172" bestFit="1" customWidth="1"/>
    <col min="13827" max="13827" width="15.44140625" style="172" bestFit="1" customWidth="1"/>
    <col min="13828" max="13828" width="20.5546875" style="172" customWidth="1"/>
    <col min="13829" max="13829" width="21" style="172" bestFit="1" customWidth="1"/>
    <col min="13830" max="13830" width="6.21875" style="172" bestFit="1" customWidth="1"/>
    <col min="13831" max="13831" width="22.77734375" style="172" customWidth="1"/>
    <col min="13832" max="13832" width="23.5546875" style="172" customWidth="1"/>
    <col min="13833" max="13833" width="26.77734375" style="172" customWidth="1"/>
    <col min="13834" max="13834" width="19" style="172" customWidth="1"/>
    <col min="13835" max="13835" width="19.77734375" style="172" bestFit="1" customWidth="1"/>
    <col min="13836" max="13836" width="14.44140625" style="172" customWidth="1"/>
    <col min="13837" max="13838" width="24.77734375" style="172" bestFit="1" customWidth="1"/>
    <col min="13839" max="13839" width="24.44140625" style="172" bestFit="1" customWidth="1"/>
    <col min="13840" max="13840" width="24.77734375" style="172" bestFit="1" customWidth="1"/>
    <col min="13841" max="14080" width="9.21875" style="172"/>
    <col min="14081" max="14081" width="9.5546875" style="172" bestFit="1" customWidth="1"/>
    <col min="14082" max="14082" width="46.21875" style="172" bestFit="1" customWidth="1"/>
    <col min="14083" max="14083" width="15.44140625" style="172" bestFit="1" customWidth="1"/>
    <col min="14084" max="14084" width="20.5546875" style="172" customWidth="1"/>
    <col min="14085" max="14085" width="21" style="172" bestFit="1" customWidth="1"/>
    <col min="14086" max="14086" width="6.21875" style="172" bestFit="1" customWidth="1"/>
    <col min="14087" max="14087" width="22.77734375" style="172" customWidth="1"/>
    <col min="14088" max="14088" width="23.5546875" style="172" customWidth="1"/>
    <col min="14089" max="14089" width="26.77734375" style="172" customWidth="1"/>
    <col min="14090" max="14090" width="19" style="172" customWidth="1"/>
    <col min="14091" max="14091" width="19.77734375" style="172" bestFit="1" customWidth="1"/>
    <col min="14092" max="14092" width="14.44140625" style="172" customWidth="1"/>
    <col min="14093" max="14094" width="24.77734375" style="172" bestFit="1" customWidth="1"/>
    <col min="14095" max="14095" width="24.44140625" style="172" bestFit="1" customWidth="1"/>
    <col min="14096" max="14096" width="24.77734375" style="172" bestFit="1" customWidth="1"/>
    <col min="14097" max="14336" width="9.21875" style="172"/>
    <col min="14337" max="14337" width="9.5546875" style="172" bestFit="1" customWidth="1"/>
    <col min="14338" max="14338" width="46.21875" style="172" bestFit="1" customWidth="1"/>
    <col min="14339" max="14339" width="15.44140625" style="172" bestFit="1" customWidth="1"/>
    <col min="14340" max="14340" width="20.5546875" style="172" customWidth="1"/>
    <col min="14341" max="14341" width="21" style="172" bestFit="1" customWidth="1"/>
    <col min="14342" max="14342" width="6.21875" style="172" bestFit="1" customWidth="1"/>
    <col min="14343" max="14343" width="22.77734375" style="172" customWidth="1"/>
    <col min="14344" max="14344" width="23.5546875" style="172" customWidth="1"/>
    <col min="14345" max="14345" width="26.77734375" style="172" customWidth="1"/>
    <col min="14346" max="14346" width="19" style="172" customWidth="1"/>
    <col min="14347" max="14347" width="19.77734375" style="172" bestFit="1" customWidth="1"/>
    <col min="14348" max="14348" width="14.44140625" style="172" customWidth="1"/>
    <col min="14349" max="14350" width="24.77734375" style="172" bestFit="1" customWidth="1"/>
    <col min="14351" max="14351" width="24.44140625" style="172" bestFit="1" customWidth="1"/>
    <col min="14352" max="14352" width="24.77734375" style="172" bestFit="1" customWidth="1"/>
    <col min="14353" max="14592" width="9.21875" style="172"/>
    <col min="14593" max="14593" width="9.5546875" style="172" bestFit="1" customWidth="1"/>
    <col min="14594" max="14594" width="46.21875" style="172" bestFit="1" customWidth="1"/>
    <col min="14595" max="14595" width="15.44140625" style="172" bestFit="1" customWidth="1"/>
    <col min="14596" max="14596" width="20.5546875" style="172" customWidth="1"/>
    <col min="14597" max="14597" width="21" style="172" bestFit="1" customWidth="1"/>
    <col min="14598" max="14598" width="6.21875" style="172" bestFit="1" customWidth="1"/>
    <col min="14599" max="14599" width="22.77734375" style="172" customWidth="1"/>
    <col min="14600" max="14600" width="23.5546875" style="172" customWidth="1"/>
    <col min="14601" max="14601" width="26.77734375" style="172" customWidth="1"/>
    <col min="14602" max="14602" width="19" style="172" customWidth="1"/>
    <col min="14603" max="14603" width="19.77734375" style="172" bestFit="1" customWidth="1"/>
    <col min="14604" max="14604" width="14.44140625" style="172" customWidth="1"/>
    <col min="14605" max="14606" width="24.77734375" style="172" bestFit="1" customWidth="1"/>
    <col min="14607" max="14607" width="24.44140625" style="172" bestFit="1" customWidth="1"/>
    <col min="14608" max="14608" width="24.77734375" style="172" bestFit="1" customWidth="1"/>
    <col min="14609" max="14848" width="9.21875" style="172"/>
    <col min="14849" max="14849" width="9.5546875" style="172" bestFit="1" customWidth="1"/>
    <col min="14850" max="14850" width="46.21875" style="172" bestFit="1" customWidth="1"/>
    <col min="14851" max="14851" width="15.44140625" style="172" bestFit="1" customWidth="1"/>
    <col min="14852" max="14852" width="20.5546875" style="172" customWidth="1"/>
    <col min="14853" max="14853" width="21" style="172" bestFit="1" customWidth="1"/>
    <col min="14854" max="14854" width="6.21875" style="172" bestFit="1" customWidth="1"/>
    <col min="14855" max="14855" width="22.77734375" style="172" customWidth="1"/>
    <col min="14856" max="14856" width="23.5546875" style="172" customWidth="1"/>
    <col min="14857" max="14857" width="26.77734375" style="172" customWidth="1"/>
    <col min="14858" max="14858" width="19" style="172" customWidth="1"/>
    <col min="14859" max="14859" width="19.77734375" style="172" bestFit="1" customWidth="1"/>
    <col min="14860" max="14860" width="14.44140625" style="172" customWidth="1"/>
    <col min="14861" max="14862" width="24.77734375" style="172" bestFit="1" customWidth="1"/>
    <col min="14863" max="14863" width="24.44140625" style="172" bestFit="1" customWidth="1"/>
    <col min="14864" max="14864" width="24.77734375" style="172" bestFit="1" customWidth="1"/>
    <col min="14865" max="15104" width="9.21875" style="172"/>
    <col min="15105" max="15105" width="9.5546875" style="172" bestFit="1" customWidth="1"/>
    <col min="15106" max="15106" width="46.21875" style="172" bestFit="1" customWidth="1"/>
    <col min="15107" max="15107" width="15.44140625" style="172" bestFit="1" customWidth="1"/>
    <col min="15108" max="15108" width="20.5546875" style="172" customWidth="1"/>
    <col min="15109" max="15109" width="21" style="172" bestFit="1" customWidth="1"/>
    <col min="15110" max="15110" width="6.21875" style="172" bestFit="1" customWidth="1"/>
    <col min="15111" max="15111" width="22.77734375" style="172" customWidth="1"/>
    <col min="15112" max="15112" width="23.5546875" style="172" customWidth="1"/>
    <col min="15113" max="15113" width="26.77734375" style="172" customWidth="1"/>
    <col min="15114" max="15114" width="19" style="172" customWidth="1"/>
    <col min="15115" max="15115" width="19.77734375" style="172" bestFit="1" customWidth="1"/>
    <col min="15116" max="15116" width="14.44140625" style="172" customWidth="1"/>
    <col min="15117" max="15118" width="24.77734375" style="172" bestFit="1" customWidth="1"/>
    <col min="15119" max="15119" width="24.44140625" style="172" bestFit="1" customWidth="1"/>
    <col min="15120" max="15120" width="24.77734375" style="172" bestFit="1" customWidth="1"/>
    <col min="15121" max="15360" width="9.21875" style="172"/>
    <col min="15361" max="15361" width="9.5546875" style="172" bestFit="1" customWidth="1"/>
    <col min="15362" max="15362" width="46.21875" style="172" bestFit="1" customWidth="1"/>
    <col min="15363" max="15363" width="15.44140625" style="172" bestFit="1" customWidth="1"/>
    <col min="15364" max="15364" width="20.5546875" style="172" customWidth="1"/>
    <col min="15365" max="15365" width="21" style="172" bestFit="1" customWidth="1"/>
    <col min="15366" max="15366" width="6.21875" style="172" bestFit="1" customWidth="1"/>
    <col min="15367" max="15367" width="22.77734375" style="172" customWidth="1"/>
    <col min="15368" max="15368" width="23.5546875" style="172" customWidth="1"/>
    <col min="15369" max="15369" width="26.77734375" style="172" customWidth="1"/>
    <col min="15370" max="15370" width="19" style="172" customWidth="1"/>
    <col min="15371" max="15371" width="19.77734375" style="172" bestFit="1" customWidth="1"/>
    <col min="15372" max="15372" width="14.44140625" style="172" customWidth="1"/>
    <col min="15373" max="15374" width="24.77734375" style="172" bestFit="1" customWidth="1"/>
    <col min="15375" max="15375" width="24.44140625" style="172" bestFit="1" customWidth="1"/>
    <col min="15376" max="15376" width="24.77734375" style="172" bestFit="1" customWidth="1"/>
    <col min="15377" max="15616" width="9.21875" style="172"/>
    <col min="15617" max="15617" width="9.5546875" style="172" bestFit="1" customWidth="1"/>
    <col min="15618" max="15618" width="46.21875" style="172" bestFit="1" customWidth="1"/>
    <col min="15619" max="15619" width="15.44140625" style="172" bestFit="1" customWidth="1"/>
    <col min="15620" max="15620" width="20.5546875" style="172" customWidth="1"/>
    <col min="15621" max="15621" width="21" style="172" bestFit="1" customWidth="1"/>
    <col min="15622" max="15622" width="6.21875" style="172" bestFit="1" customWidth="1"/>
    <col min="15623" max="15623" width="22.77734375" style="172" customWidth="1"/>
    <col min="15624" max="15624" width="23.5546875" style="172" customWidth="1"/>
    <col min="15625" max="15625" width="26.77734375" style="172" customWidth="1"/>
    <col min="15626" max="15626" width="19" style="172" customWidth="1"/>
    <col min="15627" max="15627" width="19.77734375" style="172" bestFit="1" customWidth="1"/>
    <col min="15628" max="15628" width="14.44140625" style="172" customWidth="1"/>
    <col min="15629" max="15630" width="24.77734375" style="172" bestFit="1" customWidth="1"/>
    <col min="15631" max="15631" width="24.44140625" style="172" bestFit="1" customWidth="1"/>
    <col min="15632" max="15632" width="24.77734375" style="172" bestFit="1" customWidth="1"/>
    <col min="15633" max="15872" width="9.21875" style="172"/>
    <col min="15873" max="15873" width="9.5546875" style="172" bestFit="1" customWidth="1"/>
    <col min="15874" max="15874" width="46.21875" style="172" bestFit="1" customWidth="1"/>
    <col min="15875" max="15875" width="15.44140625" style="172" bestFit="1" customWidth="1"/>
    <col min="15876" max="15876" width="20.5546875" style="172" customWidth="1"/>
    <col min="15877" max="15877" width="21" style="172" bestFit="1" customWidth="1"/>
    <col min="15878" max="15878" width="6.21875" style="172" bestFit="1" customWidth="1"/>
    <col min="15879" max="15879" width="22.77734375" style="172" customWidth="1"/>
    <col min="15880" max="15880" width="23.5546875" style="172" customWidth="1"/>
    <col min="15881" max="15881" width="26.77734375" style="172" customWidth="1"/>
    <col min="15882" max="15882" width="19" style="172" customWidth="1"/>
    <col min="15883" max="15883" width="19.77734375" style="172" bestFit="1" customWidth="1"/>
    <col min="15884" max="15884" width="14.44140625" style="172" customWidth="1"/>
    <col min="15885" max="15886" width="24.77734375" style="172" bestFit="1" customWidth="1"/>
    <col min="15887" max="15887" width="24.44140625" style="172" bestFit="1" customWidth="1"/>
    <col min="15888" max="15888" width="24.77734375" style="172" bestFit="1" customWidth="1"/>
    <col min="15889" max="16128" width="9.21875" style="172"/>
    <col min="16129" max="16129" width="9.5546875" style="172" bestFit="1" customWidth="1"/>
    <col min="16130" max="16130" width="46.21875" style="172" bestFit="1" customWidth="1"/>
    <col min="16131" max="16131" width="15.44140625" style="172" bestFit="1" customWidth="1"/>
    <col min="16132" max="16132" width="20.5546875" style="172" customWidth="1"/>
    <col min="16133" max="16133" width="21" style="172" bestFit="1" customWidth="1"/>
    <col min="16134" max="16134" width="6.21875" style="172" bestFit="1" customWidth="1"/>
    <col min="16135" max="16135" width="22.77734375" style="172" customWidth="1"/>
    <col min="16136" max="16136" width="23.5546875" style="172" customWidth="1"/>
    <col min="16137" max="16137" width="26.77734375" style="172" customWidth="1"/>
    <col min="16138" max="16138" width="19" style="172" customWidth="1"/>
    <col min="16139" max="16139" width="19.77734375" style="172" bestFit="1" customWidth="1"/>
    <col min="16140" max="16140" width="14.44140625" style="172" customWidth="1"/>
    <col min="16141" max="16142" width="24.77734375" style="172" bestFit="1" customWidth="1"/>
    <col min="16143" max="16143" width="24.44140625" style="172" bestFit="1" customWidth="1"/>
    <col min="16144" max="16144" width="24.77734375" style="172" bestFit="1" customWidth="1"/>
    <col min="16145" max="16384" width="9.21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2"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2"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2"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2"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2"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2"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2" x14ac:dyDescent="0.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399999999999999"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2"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2" x14ac:dyDescent="0.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2"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2"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2" x14ac:dyDescent="0.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2"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2"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2"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2"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2"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2"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3.2"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3.2"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3.2"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3.2"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3.2"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3.2" x14ac:dyDescent="0.25">
      <c r="A202" s="195"/>
      <c r="B202" s="277"/>
      <c r="C202" s="277"/>
      <c r="D202" s="277"/>
      <c r="E202" s="277"/>
      <c r="F202" s="277"/>
      <c r="G202" s="304"/>
      <c r="H202" s="277"/>
      <c r="I202" s="277"/>
      <c r="J202" s="277"/>
      <c r="K202" s="277"/>
      <c r="L202" s="278"/>
      <c r="M202" s="277"/>
      <c r="N202" s="277"/>
      <c r="O202" s="277"/>
      <c r="P202" s="277"/>
    </row>
    <row r="203" spans="1:16" ht="11.4" x14ac:dyDescent="0.2">
      <c r="A203" s="195"/>
      <c r="B203" s="277"/>
      <c r="C203" s="277"/>
      <c r="D203" s="277"/>
      <c r="E203" s="277"/>
      <c r="F203" s="277"/>
      <c r="G203" s="277"/>
      <c r="H203" s="321"/>
      <c r="I203" s="277"/>
      <c r="J203" s="277"/>
      <c r="K203" s="277"/>
      <c r="L203" s="278"/>
      <c r="M203" s="277"/>
      <c r="N203" s="277"/>
      <c r="O203" s="277"/>
      <c r="P203" s="277"/>
    </row>
    <row r="204" spans="1:16" ht="13.2" x14ac:dyDescent="0.25">
      <c r="A204" s="195"/>
      <c r="B204" s="277"/>
      <c r="C204" s="277"/>
      <c r="D204" s="277"/>
      <c r="E204" s="277"/>
      <c r="F204" s="277"/>
      <c r="G204" s="304"/>
      <c r="H204" s="277"/>
      <c r="I204" s="277"/>
      <c r="J204" s="277"/>
      <c r="K204" s="277"/>
      <c r="L204" s="278"/>
      <c r="M204" s="277"/>
      <c r="N204" s="277"/>
      <c r="O204" s="277"/>
      <c r="P204" s="277"/>
    </row>
    <row r="205" spans="1:16" ht="13.2" x14ac:dyDescent="0.25">
      <c r="A205" s="195"/>
      <c r="B205" s="277"/>
      <c r="C205" s="277"/>
      <c r="D205" s="277"/>
      <c r="E205" s="277"/>
      <c r="F205" s="277"/>
      <c r="G205" s="304"/>
      <c r="H205" s="277"/>
      <c r="I205" s="277"/>
      <c r="J205" s="277"/>
      <c r="K205" s="277"/>
      <c r="L205" s="278"/>
      <c r="M205" s="277"/>
      <c r="N205" s="277"/>
      <c r="O205" s="277"/>
      <c r="P205" s="277"/>
    </row>
    <row r="206" spans="1:16" ht="13.2"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3.2"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3.2" x14ac:dyDescent="0.25">
      <c r="A213" s="195"/>
      <c r="B213" s="277"/>
      <c r="C213" s="277"/>
      <c r="D213" s="277"/>
      <c r="E213" s="277"/>
      <c r="F213" s="277"/>
      <c r="G213" s="304"/>
      <c r="H213" s="277"/>
      <c r="I213" s="277"/>
      <c r="J213" s="277"/>
      <c r="K213" s="277"/>
      <c r="L213" s="278"/>
      <c r="M213" s="277"/>
      <c r="N213" s="277"/>
      <c r="O213" s="277"/>
      <c r="P213" s="277"/>
    </row>
    <row r="214" spans="1:16" ht="13.2"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3.2"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ref="A2:P105">
    <sortCondition ref="B2:B105"/>
  </sortState>
  <hyperlinks>
    <hyperlink ref="H77" r:id="rId1"/>
    <hyperlink ref="H130" r:id="rId2"/>
    <hyperlink ref="G82" r:id="rId3"/>
    <hyperlink ref="H117" r:id="rId4" display="info@szfb.sk; "/>
    <hyperlink ref="H157" r:id="rId5"/>
    <hyperlink ref="G45" r:id="rId6"/>
    <hyperlink ref="G20" r:id="rId7"/>
    <hyperlink ref="G9" r:id="rId8"/>
    <hyperlink ref="G18" r:id="rId9"/>
    <hyperlink ref="G21" r:id="rId10"/>
    <hyperlink ref="H163" r:id="rId11"/>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75" bestFit="1" customWidth="1"/>
    <col min="2" max="2" width="47.44140625" style="176" bestFit="1" customWidth="1"/>
    <col min="3" max="3" width="49.88671875" style="176" customWidth="1"/>
    <col min="4" max="4" width="11.5546875" style="180" customWidth="1"/>
    <col min="5" max="5" width="6" style="181" bestFit="1" customWidth="1"/>
    <col min="6" max="6" width="4.44140625" style="175" bestFit="1" customWidth="1"/>
    <col min="7" max="7" width="5.5546875" style="176" bestFit="1" customWidth="1"/>
    <col min="8" max="8" width="5.5546875" style="176" customWidth="1"/>
    <col min="9" max="9" width="9.1093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399999999999999"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399999999999999"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399999999999999"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399999999999999"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399999999999999"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399999999999999"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399999999999999"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399999999999999"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399999999999999"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0.399999999999999"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399999999999999"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399999999999999"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399999999999999"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6"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399999999999999"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0.399999999999999"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399999999999999"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399999999999999"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6"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399999999999999"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399999999999999"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399999999999999"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399999999999999"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399999999999999"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399999999999999"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399999999999999"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399999999999999"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zväz psích záprahov, Studienka 175, Studienka, 908 75</v>
      </c>
      <c r="B1" s="380"/>
      <c r="C1" s="380"/>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81" t="s">
        <v>1134</v>
      </c>
      <c r="F3" s="382"/>
      <c r="N3" s="137" t="str">
        <f t="shared" si="0"/>
        <v>c - príspevok Slovenskému paralympijskému výboru</v>
      </c>
      <c r="O3" s="137" t="s">
        <v>244</v>
      </c>
      <c r="P3" s="137" t="s">
        <v>245</v>
      </c>
    </row>
    <row r="4" spans="1:16" ht="45.75" customHeight="1" x14ac:dyDescent="0.25">
      <c r="E4" s="382"/>
      <c r="F4" s="382"/>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0"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
      <c r="A12" s="383" t="s">
        <v>1146</v>
      </c>
      <c r="B12" s="383"/>
      <c r="C12" s="383"/>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4"/>
      <c r="C14" s="384"/>
      <c r="F14" s="141"/>
      <c r="N14" s="137" t="str">
        <f t="shared" si="0"/>
        <v>n - organizovanie významnej súťaže podľa § 55 ods. 1 písm. b)</v>
      </c>
      <c r="O14" s="137" t="s">
        <v>265</v>
      </c>
      <c r="P14" s="137" t="s">
        <v>1148</v>
      </c>
    </row>
    <row r="15" spans="1:16" ht="32.1" customHeight="1" thickBot="1" x14ac:dyDescent="0.3">
      <c r="A15" s="139" t="s">
        <v>1149</v>
      </c>
      <c r="B15" s="385" t="s">
        <v>1150</v>
      </c>
      <c r="C15" s="386"/>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37818058</v>
      </c>
      <c r="E18" s="147" t="s">
        <v>1158</v>
      </c>
      <c r="F18" s="274">
        <v>421947749446</v>
      </c>
      <c r="N18" s="137" t="str">
        <f t="shared" si="0"/>
        <v xml:space="preserve">r - </v>
      </c>
      <c r="O18" s="137" t="s">
        <v>269</v>
      </c>
    </row>
    <row r="19" spans="1:16" x14ac:dyDescent="0.25">
      <c r="E19" s="147" t="s">
        <v>1159</v>
      </c>
      <c r="F19" s="274">
        <v>421947749756</v>
      </c>
    </row>
    <row r="20" spans="1:16" ht="15.6" thickBot="1" x14ac:dyDescent="0.3">
      <c r="A20" s="139" t="s">
        <v>292</v>
      </c>
      <c r="B20" s="143">
        <f>F6</f>
        <v>0</v>
      </c>
      <c r="E20" s="200"/>
      <c r="F20" s="275"/>
    </row>
    <row r="21" spans="1:16" ht="189" customHeight="1" x14ac:dyDescent="0.25">
      <c r="B21" s="203"/>
      <c r="C21" s="144"/>
    </row>
    <row r="22" spans="1:16" ht="39.75" customHeight="1" x14ac:dyDescent="0.25">
      <c r="B22" s="379" t="s">
        <v>1160</v>
      </c>
      <c r="C22" s="379"/>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zväz psích záprahov, Studienka 175, Studienka, 908 75</v>
      </c>
      <c r="B1" s="380"/>
      <c r="C1" s="380"/>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81" t="s">
        <v>1134</v>
      </c>
      <c r="F3" s="382"/>
      <c r="N3" s="137" t="str">
        <f t="shared" si="0"/>
        <v>c - príspevok Slovenskému paralympijskému výboru</v>
      </c>
      <c r="O3" s="137" t="s">
        <v>244</v>
      </c>
      <c r="P3" s="137" t="str">
        <f>Spolu!B19</f>
        <v>príspevok Slovenskému paralympijskému výboru</v>
      </c>
    </row>
    <row r="4" spans="1:16" ht="45.75" customHeight="1" x14ac:dyDescent="0.25">
      <c r="E4" s="382"/>
      <c r="F4" s="382"/>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
      <c r="A12" s="383" t="s">
        <v>1165</v>
      </c>
      <c r="B12" s="383"/>
      <c r="C12" s="383"/>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4"/>
      <c r="C13" s="384"/>
      <c r="F13" s="187" t="s">
        <v>1477</v>
      </c>
      <c r="N13" s="137" t="str">
        <f t="shared" si="0"/>
        <v>m - organizácia tradičných športových podujatí</v>
      </c>
      <c r="O13" s="137" t="s">
        <v>263</v>
      </c>
      <c r="P13" s="137" t="str">
        <f>Spolu!B29</f>
        <v>organizácia tradičných športových podujatí</v>
      </c>
    </row>
    <row r="14" spans="1:16" ht="34.35" customHeight="1" x14ac:dyDescent="0.25">
      <c r="A14" s="139" t="s">
        <v>1149</v>
      </c>
      <c r="B14" s="385" t="s">
        <v>1166</v>
      </c>
      <c r="C14" s="386"/>
      <c r="F14" s="302"/>
      <c r="N14" s="137" t="str">
        <f t="shared" si="0"/>
        <v xml:space="preserve">n - </v>
      </c>
      <c r="O14" s="137" t="s">
        <v>265</v>
      </c>
    </row>
    <row r="15" spans="1:16" ht="34.35" customHeight="1" x14ac:dyDescent="0.25">
      <c r="A15" s="139" t="s">
        <v>1167</v>
      </c>
      <c r="B15" s="385"/>
      <c r="C15" s="386"/>
      <c r="F15" s="388"/>
      <c r="N15" s="137" t="str">
        <f t="shared" si="0"/>
        <v xml:space="preserve">o - </v>
      </c>
      <c r="O15" s="137" t="s">
        <v>266</v>
      </c>
    </row>
    <row r="16" spans="1:16" x14ac:dyDescent="0.25">
      <c r="A16" s="139" t="s">
        <v>1152</v>
      </c>
      <c r="B16" s="142">
        <f>F8</f>
        <v>0</v>
      </c>
      <c r="C16" s="137"/>
      <c r="F16" s="388"/>
      <c r="N16" s="137" t="str">
        <f t="shared" si="0"/>
        <v xml:space="preserve">p - </v>
      </c>
      <c r="O16" s="137" t="s">
        <v>267</v>
      </c>
    </row>
    <row r="17" spans="1:16" ht="32.1" customHeight="1" x14ac:dyDescent="0.25">
      <c r="A17" s="139" t="s">
        <v>1155</v>
      </c>
      <c r="B17" s="142">
        <f>F9</f>
        <v>0</v>
      </c>
      <c r="C17" s="137"/>
      <c r="F17" s="388"/>
      <c r="N17" s="137" t="str">
        <f t="shared" si="0"/>
        <v xml:space="preserve">q - </v>
      </c>
      <c r="O17" s="137" t="s">
        <v>268</v>
      </c>
    </row>
    <row r="18" spans="1:16" ht="15.6" thickBot="1" x14ac:dyDescent="0.3">
      <c r="B18" s="185" t="s">
        <v>1168</v>
      </c>
      <c r="C18" s="186">
        <v>31</v>
      </c>
      <c r="N18" s="137" t="str">
        <f t="shared" si="0"/>
        <v xml:space="preserve">r - </v>
      </c>
      <c r="O18" s="137" t="s">
        <v>269</v>
      </c>
    </row>
    <row r="19" spans="1:16" x14ac:dyDescent="0.25">
      <c r="B19" s="185" t="s">
        <v>1157</v>
      </c>
      <c r="C19" s="142" t="str">
        <f>Spolu!C4</f>
        <v>37818058</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400000000000006"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7" t="s">
        <v>1160</v>
      </c>
      <c r="C24" s="387"/>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1171</v>
      </c>
    </row>
    <row r="2" spans="1:2" ht="30" customHeight="1" x14ac:dyDescent="0.25">
      <c r="A2" s="389" t="s">
        <v>1172</v>
      </c>
      <c r="B2" s="389"/>
    </row>
    <row r="3" spans="1:2"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Krajčírová</cp:lastModifiedBy>
  <cp:revision/>
  <cp:lastPrinted>2026-01-22T08:18:11Z</cp:lastPrinted>
  <dcterms:created xsi:type="dcterms:W3CDTF">2017-02-20T06:20:12Z</dcterms:created>
  <dcterms:modified xsi:type="dcterms:W3CDTF">2026-09-03T06:54:12Z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